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420" windowHeight="4500" firstSheet="3" activeTab="7"/>
  </bookViews>
  <sheets>
    <sheet name="GENERAL" sheetId="1" r:id="rId1"/>
    <sheet name="EJECUCION DE YS-08-2020" sheetId="2" r:id="rId2"/>
    <sheet name="COMPARATIVO YS 08-19 VS 08-20" sheetId="3" r:id="rId3"/>
    <sheet name="COMPARATIVO YS del 15 al 19" sheetId="4" r:id="rId4"/>
    <sheet name="FTO" sheetId="5" r:id="rId5"/>
    <sheet name="FTO - INV" sheetId="6" r:id="rId6"/>
    <sheet name="GASTOS AGOSTO19-AGOSTO20" sheetId="7" r:id="rId7"/>
    <sheet name="GRAF-EJEC-GTOS" sheetId="8" r:id="rId8"/>
  </sheets>
  <definedNames>
    <definedName name="_xlnm.Print_Area" localSheetId="1">'EJECUCION DE YS-08-2020'!$B$1:$F$61</definedName>
    <definedName name="_xlnm.Print_Area" localSheetId="4">'FTO'!$B$1:$T$24</definedName>
  </definedNames>
  <calcPr fullCalcOnLoad="1"/>
</workbook>
</file>

<file path=xl/sharedStrings.xml><?xml version="1.0" encoding="utf-8"?>
<sst xmlns="http://schemas.openxmlformats.org/spreadsheetml/2006/main" count="326" uniqueCount="214">
  <si>
    <t>CONCEPTO</t>
  </si>
  <si>
    <t>INGRESOS CORRIENTES</t>
  </si>
  <si>
    <t>RECURSOS DE CAPITAL</t>
  </si>
  <si>
    <t>APORTES DEL PRESUPUESTO NACIONAL</t>
  </si>
  <si>
    <t>FUNCIONAMIENTO</t>
  </si>
  <si>
    <t>INVERSION</t>
  </si>
  <si>
    <t>TOTAL INGRESOS</t>
  </si>
  <si>
    <t>GASTOS DE PERSONAL</t>
  </si>
  <si>
    <t>APORTE NACIONAL</t>
  </si>
  <si>
    <t>RENTAS PROPIAS</t>
  </si>
  <si>
    <t>TOTAL   FUNCIONAMIENTO</t>
  </si>
  <si>
    <t xml:space="preserve">TRANSFERENCIAS </t>
  </si>
  <si>
    <t>TOTAL</t>
  </si>
  <si>
    <t xml:space="preserve">GASTOS DE PERSONAL </t>
  </si>
  <si>
    <t>TRANSFERENCIAS</t>
  </si>
  <si>
    <t>TOTALES</t>
  </si>
  <si>
    <t>Apropiación Total</t>
  </si>
  <si>
    <t xml:space="preserve">Ejecución Definitiva </t>
  </si>
  <si>
    <t>Apropiación Definitiva</t>
  </si>
  <si>
    <t>SALDO SIN EJECUTAR</t>
  </si>
  <si>
    <t>APRO. SIN EJECUTAR</t>
  </si>
  <si>
    <t>TRIBUTARIOS</t>
  </si>
  <si>
    <t xml:space="preserve">VENTA DE BIENES Y SERVICIOS </t>
  </si>
  <si>
    <t>Material vegetal e hidrobiologico</t>
  </si>
  <si>
    <t>Jardín Botánico Chimayoy</t>
  </si>
  <si>
    <t xml:space="preserve">APORTES DE OTRAS ENTIDADES     </t>
  </si>
  <si>
    <t xml:space="preserve">RECURSOS DEL BALANCE                       </t>
  </si>
  <si>
    <t>FUENTES</t>
  </si>
  <si>
    <t>APROBADO</t>
  </si>
  <si>
    <t xml:space="preserve">EJECUTADO </t>
  </si>
  <si>
    <t>DIFERENCIA</t>
  </si>
  <si>
    <t>TOTAL </t>
  </si>
  <si>
    <t xml:space="preserve">% SIN  ejecución </t>
  </si>
  <si>
    <t>I      N      G      R       E     S       O       S</t>
  </si>
  <si>
    <t>G       A        S        T        O          S</t>
  </si>
  <si>
    <t>4=1+2+3</t>
  </si>
  <si>
    <t>8=5+6+7</t>
  </si>
  <si>
    <t>Excedentes o (Déficit) Presupuestal</t>
  </si>
  <si>
    <t>Tasas por Aprovechamiento Forestal</t>
  </si>
  <si>
    <t>Licencias, Permisos y Trámites Ambientales</t>
  </si>
  <si>
    <t>Multas y Sanciones</t>
  </si>
  <si>
    <t>RECAUDOS</t>
  </si>
  <si>
    <t>SALDO</t>
  </si>
  <si>
    <t>VAR % APRO/RECAU</t>
  </si>
  <si>
    <t>VAR % APROB/SALDO</t>
  </si>
  <si>
    <t>Sobretasa Ambiental</t>
  </si>
  <si>
    <t>Porcentaje Ambiental</t>
  </si>
  <si>
    <t>OPERACIONES COMERCIALES</t>
  </si>
  <si>
    <t>Transferencias del sector eléctrico</t>
  </si>
  <si>
    <t>Convenios</t>
  </si>
  <si>
    <t xml:space="preserve">OTROS INGRESOS                                                   </t>
  </si>
  <si>
    <t>RENDIMIENTOS INVERSIONES FINANCIERAS</t>
  </si>
  <si>
    <r>
      <rPr>
        <b/>
        <sz val="8"/>
        <rFont val="Arial"/>
        <family val="2"/>
      </rPr>
      <t>Elaboró</t>
    </r>
    <r>
      <rPr>
        <sz val="8"/>
        <rFont val="Arial"/>
        <family val="2"/>
      </rPr>
      <t>:</t>
    </r>
    <r>
      <rPr>
        <sz val="10"/>
        <rFont val="Arial"/>
        <family val="0"/>
      </rPr>
      <t xml:space="preserve"> </t>
    </r>
    <r>
      <rPr>
        <i/>
        <sz val="12"/>
        <rFont val="Edwardian Script ITC"/>
        <family val="4"/>
      </rPr>
      <t>J</t>
    </r>
    <r>
      <rPr>
        <i/>
        <sz val="14"/>
        <rFont val="Edwardian Script ITC"/>
        <family val="4"/>
      </rPr>
      <t>ackeline Narváez</t>
    </r>
  </si>
  <si>
    <r>
      <rPr>
        <b/>
        <sz val="8"/>
        <rFont val="Arial"/>
        <family val="2"/>
      </rPr>
      <t>Fuente:</t>
    </r>
    <r>
      <rPr>
        <b/>
        <sz val="10"/>
        <rFont val="Arial"/>
        <family val="2"/>
      </rPr>
      <t xml:space="preserve"> </t>
    </r>
    <r>
      <rPr>
        <sz val="14"/>
        <rFont val="Edwardian Script ITC"/>
        <family val="4"/>
      </rPr>
      <t>Financiera</t>
    </r>
  </si>
  <si>
    <t xml:space="preserve">Otros Ingresos                                             </t>
  </si>
  <si>
    <t xml:space="preserve">Excedentes Financieros - Rec 20                          </t>
  </si>
  <si>
    <t xml:space="preserve">Excedentes Financieros - Rec 21                          </t>
  </si>
  <si>
    <t>VARIACIÓN</t>
  </si>
  <si>
    <t>INVERSIÓN</t>
  </si>
  <si>
    <t>CORPORACIÓN AUTÓNOMA REGIONAL DE NARIÑO</t>
  </si>
  <si>
    <t>PRESUPUESTO POR CONCEPTO Y FUENTE DE FINANCIACIÓN</t>
  </si>
  <si>
    <t>ANALISIS PRESUPUESTAL DE GASTOS VS EJECUCIÓN</t>
  </si>
  <si>
    <t>MINISTERIO DE AMBIENTE Y DESARROLLO SOSTENIBLE</t>
  </si>
  <si>
    <t>FUENTES DE RECURSOS</t>
  </si>
  <si>
    <t>PART</t>
  </si>
  <si>
    <t xml:space="preserve">PROPIOS </t>
  </si>
  <si>
    <t>NACIÓN</t>
  </si>
  <si>
    <t>DESTINACIÓN</t>
  </si>
  <si>
    <t>Cifras en miles de pesos</t>
  </si>
  <si>
    <r>
      <t>INVERSION</t>
    </r>
    <r>
      <rPr>
        <sz val="10"/>
        <rFont val="Arial"/>
        <family val="0"/>
      </rPr>
      <t xml:space="preserve">                                                    Fondo de Compensaciòn Ambiental</t>
    </r>
  </si>
  <si>
    <t xml:space="preserve">%  ejecución </t>
  </si>
  <si>
    <t>RECUPERACIÓN DE CARTERA</t>
  </si>
  <si>
    <t>Tasa Retributiva e Intereses</t>
  </si>
  <si>
    <t>OTROS RECURSOS DEL BALANCE</t>
  </si>
  <si>
    <t>" C O R  P O  N  A  R  I  Ñ  O"</t>
  </si>
  <si>
    <t>NIT: 891.222.322-2</t>
  </si>
  <si>
    <t xml:space="preserve">CORPORACIÓN AUTÓNOMA REGIONAL DE NARIÑO </t>
  </si>
  <si>
    <t>"C O R P O N A R I Ñ O"</t>
  </si>
  <si>
    <t xml:space="preserve">Rendimientos Financieros </t>
  </si>
  <si>
    <t>Tasas por Uso del Agua e Intereses</t>
  </si>
  <si>
    <t>Sobretasa Ambiental por compensación Reguardos Indígenas e Intereses</t>
  </si>
  <si>
    <t>Otros Deudores</t>
  </si>
  <si>
    <t>Cancelación de Reservas</t>
  </si>
  <si>
    <t xml:space="preserve">CORPORACIÓN AUTONOMA REGIONAL DE NARIÑO </t>
  </si>
  <si>
    <t>PRESUPUESTO   DE   FUNCIONAMIENTO   POR   FUENTE   Y   CONCEPTO</t>
  </si>
  <si>
    <t>%  Ejecutado</t>
  </si>
  <si>
    <t>% SIN Ejecución</t>
  </si>
  <si>
    <t>"CORPONARIÑO"</t>
  </si>
  <si>
    <t>FONDO DE COMPENSACION AMBIENTAL</t>
  </si>
  <si>
    <r>
      <t>Elaboró</t>
    </r>
    <r>
      <rPr>
        <sz val="11"/>
        <rFont val="Arial"/>
        <family val="2"/>
      </rPr>
      <t xml:space="preserve">: </t>
    </r>
    <r>
      <rPr>
        <i/>
        <sz val="11"/>
        <rFont val="Edwardian Script ITC"/>
        <family val="4"/>
      </rPr>
      <t>Jackeline Narváez</t>
    </r>
  </si>
  <si>
    <r>
      <t xml:space="preserve">Fuente: </t>
    </r>
    <r>
      <rPr>
        <sz val="11"/>
        <rFont val="Edwardian Script ITC"/>
        <family val="4"/>
      </rPr>
      <t>Financiera</t>
    </r>
  </si>
  <si>
    <t>PRESUPUESTO DE GASTOS VS. EJECUCIÓN:</t>
  </si>
  <si>
    <t>5=1+2+3+4</t>
  </si>
  <si>
    <t>10=6+7+8+9</t>
  </si>
  <si>
    <t>12=2+7</t>
  </si>
  <si>
    <t>11=1+6</t>
  </si>
  <si>
    <t>13=3+8</t>
  </si>
  <si>
    <t>15=11+12+13+14</t>
  </si>
  <si>
    <t>2  0  1  5</t>
  </si>
  <si>
    <t>C  O  N  C E  P  T  O</t>
  </si>
  <si>
    <t>VAR % PPTO APRO</t>
  </si>
  <si>
    <t>VAR % RECAUDOS</t>
  </si>
  <si>
    <t>EJECUTADO con Obligaciones</t>
  </si>
  <si>
    <r>
      <t xml:space="preserve">Fuente: </t>
    </r>
    <r>
      <rPr>
        <sz val="10"/>
        <rFont val="Edwardian Script ITC"/>
        <family val="4"/>
      </rPr>
      <t>Financiera</t>
    </r>
  </si>
  <si>
    <t>2  0  1  6</t>
  </si>
  <si>
    <t>Cifras en pesos ($)</t>
  </si>
  <si>
    <t>Otros Recursos del Balance</t>
  </si>
  <si>
    <t>F.C.A</t>
  </si>
  <si>
    <t>Diferencial Cambiario</t>
  </si>
  <si>
    <t>2  0  1  7</t>
  </si>
  <si>
    <t>Vigencias Expiradas</t>
  </si>
  <si>
    <t>CORPORACIÓN AUTÓNOMA REGIONAL DE NARIÑO "CORPONARIÑO"</t>
  </si>
  <si>
    <t>IDENTIFICACIÓN</t>
  </si>
  <si>
    <t xml:space="preserve">DESCRIPCIÓN </t>
  </si>
  <si>
    <t>V  I  G  E  N  C  I  A  S</t>
  </si>
  <si>
    <t>VARIACIÓN % DE RECAUDO</t>
  </si>
  <si>
    <t xml:space="preserve">PRESUPUESTAL </t>
  </si>
  <si>
    <t>03 -</t>
  </si>
  <si>
    <t>1. INGRESOS PROPIOS (A+B)</t>
  </si>
  <si>
    <t>0301 -</t>
  </si>
  <si>
    <t>A. INGRESOS CORRIENTES</t>
  </si>
  <si>
    <t>030110 -</t>
  </si>
  <si>
    <t>03011010 - 20</t>
  </si>
  <si>
    <t>SOBRETASA AMBIENTAL</t>
  </si>
  <si>
    <t>030120 -</t>
  </si>
  <si>
    <t>NO TRIBUTARIOS</t>
  </si>
  <si>
    <t>03012001 -</t>
  </si>
  <si>
    <t>VENTA DE BIENES Y SERVICIOS</t>
  </si>
  <si>
    <t>03012003 -</t>
  </si>
  <si>
    <t>03012006 -</t>
  </si>
  <si>
    <t>03012008 -</t>
  </si>
  <si>
    <t>OTROS INGRESOS</t>
  </si>
  <si>
    <t>0302 -</t>
  </si>
  <si>
    <t>B. RECURSOS DE CAPITAL</t>
  </si>
  <si>
    <t>04 -</t>
  </si>
  <si>
    <t>2. RECURSOS DE LA NACION</t>
  </si>
  <si>
    <t>0401 -</t>
  </si>
  <si>
    <t xml:space="preserve">Total Entidad </t>
  </si>
  <si>
    <r>
      <rPr>
        <b/>
        <sz val="11"/>
        <color indexed="8"/>
        <rFont val="Arial"/>
        <family val="2"/>
      </rPr>
      <t>Fuente:</t>
    </r>
    <r>
      <rPr>
        <sz val="11"/>
        <color indexed="8"/>
        <rFont val="Arial"/>
        <family val="2"/>
      </rPr>
      <t xml:space="preserve"> </t>
    </r>
    <r>
      <rPr>
        <i/>
        <sz val="9"/>
        <color indexed="8"/>
        <rFont val="Monotype Corsiva"/>
        <family val="4"/>
      </rPr>
      <t>Ejecuciones Presupuestales</t>
    </r>
  </si>
  <si>
    <r>
      <rPr>
        <b/>
        <sz val="9"/>
        <color indexed="8"/>
        <rFont val="Arial"/>
        <family val="2"/>
      </rPr>
      <t>Fuente:</t>
    </r>
    <r>
      <rPr>
        <b/>
        <sz val="12"/>
        <color indexed="8"/>
        <rFont val="Edwardian Script ITC"/>
        <family val="4"/>
      </rPr>
      <t xml:space="preserve"> </t>
    </r>
    <r>
      <rPr>
        <sz val="12"/>
        <color indexed="8"/>
        <rFont val="Edwardian Script ITC"/>
        <family val="4"/>
      </rPr>
      <t>Financiera</t>
    </r>
  </si>
  <si>
    <t xml:space="preserve">                                                                                                        </t>
  </si>
  <si>
    <t>Tabla No: 9 (miles de $)</t>
  </si>
  <si>
    <t>OBLIGACIONES</t>
  </si>
  <si>
    <t>$</t>
  </si>
  <si>
    <t>%</t>
  </si>
  <si>
    <t xml:space="preserve">A. </t>
  </si>
  <si>
    <t>F U N C I O N A M I E N T O</t>
  </si>
  <si>
    <t>TRANSFERENCIAS CORRIENTES</t>
  </si>
  <si>
    <t xml:space="preserve">C. </t>
  </si>
  <si>
    <t>I N V E R S I Ó N</t>
  </si>
  <si>
    <t>Total Variación Presupuestal</t>
  </si>
  <si>
    <t xml:space="preserve">ANÁLISIS COMPARATIVO DE LA EJECUCIÓN  DE INGRESOS CON LA VIGENCIA ANTERIOR </t>
  </si>
  <si>
    <t>INGRESOS PROPIOS</t>
  </si>
  <si>
    <t>TASA Y DERECHOS ADMINISTRATIVOS</t>
  </si>
  <si>
    <t>EVALUACION DE LICENCIAS Y TRAMITES AMBIENTALES</t>
  </si>
  <si>
    <t>SEGUIMIENTO A LICENCIAS Y TRAMITES AMBIENTALES</t>
  </si>
  <si>
    <t>TASA RETRIBUTIVA</t>
  </si>
  <si>
    <t>TASA RETRIBUTIVA Y COMPENSATORIA VIGENCIA ACTUAL</t>
  </si>
  <si>
    <t>INTERESES TASA RETRIBUTIVA Y COMPENSATORIA VIGENCIA ACTUAL</t>
  </si>
  <si>
    <t>TASA RETRIBUTIVA VIGENCIAS ANTERIORES</t>
  </si>
  <si>
    <t>INTERESES TASA RETRIBUTIVA VIGENCIAS ANTERIORES</t>
  </si>
  <si>
    <t>TASA POR USO DE AGUA</t>
  </si>
  <si>
    <t>TASA POR USO DE AGUA VIGENCIA ACTUAL</t>
  </si>
  <si>
    <t>INTERESES TASA POR USO DE AGUA VIGENCIA ACTUAL</t>
  </si>
  <si>
    <t>TASA POR USO DE AGUA VIGENCIAS ANTERIORES</t>
  </si>
  <si>
    <t>INTERESES TASA POR USO DE AGUA VIGENCIAS ANTERIORES</t>
  </si>
  <si>
    <t>TASA APROVECHAMIENTO FORESTAL</t>
  </si>
  <si>
    <t>MULTAS, SANCIONES E INTERESES DE MORA</t>
  </si>
  <si>
    <t>MULTAS Y SANCIONES</t>
  </si>
  <si>
    <t>INTERESES DE MORA</t>
  </si>
  <si>
    <t>VENTAS INCIDENTALES DE ESTABLECIMIENTOS NO DE MERCADO</t>
  </si>
  <si>
    <t>SERVICIOS PARA LA COMUNIDAD SOCIALES Y PERSONALES</t>
  </si>
  <si>
    <t>JARDIN BOTANICO CHIMAYOY</t>
  </si>
  <si>
    <t>TRANSFERENCIAS DE OTRAS UNIDADES DE GOBIERNO</t>
  </si>
  <si>
    <t>PORCENTAJE AMBIENTAL</t>
  </si>
  <si>
    <t>SOBRETASA AMBIENTAL POR COMPENSACION RESGUARDOS INDIGENAS E INTERESES</t>
  </si>
  <si>
    <t>RENDIMIENTOS FINANCIEROS</t>
  </si>
  <si>
    <t>RECURSOS DE LA ENTIDAD</t>
  </si>
  <si>
    <t>DEPÓSITOS</t>
  </si>
  <si>
    <t>APORTES NACION</t>
  </si>
  <si>
    <t>2  0  1  8</t>
  </si>
  <si>
    <t>Tasas Retributivas y Compensatorias e Intereses</t>
  </si>
  <si>
    <t>TASAS Y DERECHOS ADMINISTRATIVOS</t>
  </si>
  <si>
    <t>TRIBUTOS, MULTAS, SANCIONES</t>
  </si>
  <si>
    <t>ADQUISICION DE BIENES Y SERVICIOS</t>
  </si>
  <si>
    <t xml:space="preserve">TRIBUTOS, MULTAS, SANCIONES </t>
  </si>
  <si>
    <t>9=5+6+7+8</t>
  </si>
  <si>
    <t>10=(1+5)</t>
  </si>
  <si>
    <t>11=(6)</t>
  </si>
  <si>
    <t>12=(3+7)</t>
  </si>
  <si>
    <t>13=(3+8)</t>
  </si>
  <si>
    <t>14=(10+11+12+13)</t>
  </si>
  <si>
    <t>CLASIFICACION INGRESOS 2019</t>
  </si>
  <si>
    <t>CONVENIOS</t>
  </si>
  <si>
    <t>31263-21 CONVENIO No. 211318 DEPARTAMENTO DE NARIÑO - AUNAR ESFUERZOS ECONOMICOS TECNICOS Y ADMINIST</t>
  </si>
  <si>
    <t>TASAS RETRIBUTIVAS</t>
  </si>
  <si>
    <t>TASA POR APROVECHAMIENTO FORESTAL</t>
  </si>
  <si>
    <t>GASTOS POR TRIBUTOS, MULTAS, SANCIONES E INTERESES DE MORA</t>
  </si>
  <si>
    <t>EXCEDENTES FINANCIEROS</t>
  </si>
  <si>
    <t>CONTRIBUCIONES</t>
  </si>
  <si>
    <t>TRANSFERENCIA DEL SECTOR ELECTRICO VIG. 2019</t>
  </si>
  <si>
    <t>TRANSFERENCIAS DEL SECTOR ELECTRICO</t>
  </si>
  <si>
    <t xml:space="preserve">COMPARATIVO DE LA EJECUCIÓN DEL PRESUPUESTO DE GASTOS </t>
  </si>
  <si>
    <t>ADQUISICION DE BS Y SS</t>
  </si>
  <si>
    <t>CLASIFICACION INGRESOS</t>
  </si>
  <si>
    <t>2  0  1  9</t>
  </si>
  <si>
    <t>COMPARTIVO EJECUCIÓN PRESUPUESTAL DE INGRESOS 2015 - 2019</t>
  </si>
  <si>
    <t>EJECUCIÓN PRESUPUESTAL A 31 DE AGOSTO 2020</t>
  </si>
  <si>
    <t>A 31 DE AGOSTO DE 2020</t>
  </si>
  <si>
    <t>SERVICIOS PRESTADOS A LAS EMPRESAS Y SERVICIOS DE PRODUCCIÓN</t>
  </si>
  <si>
    <t>SERVICIOS DE APOYO A LA AGRICULTURA, LA CAZA, LA SILVICULTURA Y LA PESCA</t>
  </si>
  <si>
    <t>A  31 DE AGOSTO DE 2020</t>
  </si>
  <si>
    <t>Del total del presupuesto de gastos aprobado para la vigencia 2020 por valor de $29.383 (millones), corresponden $19.638 (millones) a Inversión representando el 67% y $9.745 (millones) a Funcionamiento con el 33%, de la apropiación.</t>
  </si>
  <si>
    <t>A 31 de agosto de 2020 se adquirieron obligaciones por el 26% del total del presupuesto aprobado, de las cuales el 47% corresponde a Inversión y el 53% a funcionamiento,  y con relación al presupuesto aprobado corresponde el 12% a Inversión y el 14% a funcionamiento.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</si>
</sst>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-* #,##0\ &quot;Pts&quot;_-;\-* #,##0\ &quot;Pts&quot;_-;_-* &quot;-&quot;\ &quot;Pts&quot;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.00\ _P_t_s_-;\-* #,##0.00\ _P_t_s_-;_-* &quot;-&quot;??\ _P_t_s_-;_-@_-"/>
    <numFmt numFmtId="191" formatCode="_-* #,##0.0\ _P_t_s_-;\-* #,##0.0\ _P_t_s_-;_-* &quot;-&quot;??\ _P_t_s_-;_-@_-"/>
    <numFmt numFmtId="192" formatCode="_ * #,##0.0_ ;_ * \-#,##0.0_ ;_ * &quot;-&quot;?_ ;_ @_ "/>
    <numFmt numFmtId="193" formatCode="_ * #,##0.00_ ;_ * \-#,##0.00_ ;_ * &quot;-&quot;?_ ;_ @_ "/>
    <numFmt numFmtId="194" formatCode="_-* #,##0\ _P_t_s_-;\-* #,##0\ _P_t_s_-;_-* &quot;-&quot;??\ _P_t_s_-;_-@_-"/>
    <numFmt numFmtId="195" formatCode="_(* #,##0_);_(* \(#,##0\);_(* &quot;-&quot;??_);_(@_)"/>
    <numFmt numFmtId="196" formatCode="_-* #,##0.00\ [$€]_-;\-* #,##0.00\ [$€]_-;_-* &quot;-&quot;??\ [$€]_-;_-@_-"/>
    <numFmt numFmtId="197" formatCode="_(* #,##0.0_);_(* \(#,##0.0\);_(* &quot;-&quot;?_);_(@_)"/>
    <numFmt numFmtId="198" formatCode="_-* #,##0.0\ _€_-;\-* #,##0.0\ _€_-;_-* &quot;-&quot;?\ _€_-;_-@_-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_-* #,##0.0_-;\-* #,##0.0_-;_-* &quot;-&quot;?_-;_-@_-"/>
    <numFmt numFmtId="204" formatCode="&quot;$&quot;#,##0.000;[Red]\-&quot;$&quot;#,##0.000"/>
    <numFmt numFmtId="205" formatCode="#,##0.00_);\-#,##0.00"/>
    <numFmt numFmtId="206" formatCode="#,##0.00_ ;\-#,##0.00\ "/>
    <numFmt numFmtId="207" formatCode="#,##0.000000_ ;\-#,##0.000000\ "/>
    <numFmt numFmtId="208" formatCode="0.0%"/>
    <numFmt numFmtId="209" formatCode="_-* #,##0.000\ _P_t_s_-;\-* #,##0.000\ _P_t_s_-;_-* &quot;-&quot;??\ _P_t_s_-;_-@_-"/>
    <numFmt numFmtId="210" formatCode="_-* #,##0.000_-;\-* #,##0.000_-;_-* &quot;-&quot;???_-;_-@_-"/>
  </numFmts>
  <fonts count="9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b/>
      <sz val="12"/>
      <name val="Century Schoolbook"/>
      <family val="1"/>
    </font>
    <font>
      <sz val="11"/>
      <name val="Arial"/>
      <family val="2"/>
    </font>
    <font>
      <i/>
      <sz val="12"/>
      <name val="Edwardian Script ITC"/>
      <family val="4"/>
    </font>
    <font>
      <i/>
      <sz val="14"/>
      <name val="Edwardian Script ITC"/>
      <family val="4"/>
    </font>
    <font>
      <sz val="14"/>
      <name val="Edwardian Script ITC"/>
      <family val="4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i/>
      <sz val="11"/>
      <name val="Edwardian Script ITC"/>
      <family val="4"/>
    </font>
    <font>
      <sz val="11"/>
      <name val="Edwardian Script ITC"/>
      <family val="4"/>
    </font>
    <font>
      <sz val="10"/>
      <color indexed="10"/>
      <name val="Arial"/>
      <family val="2"/>
    </font>
    <font>
      <sz val="10"/>
      <name val="Edwardian Script ITC"/>
      <family val="4"/>
    </font>
    <font>
      <sz val="10"/>
      <color indexed="8"/>
      <name val="MS Sans Serif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9"/>
      <color indexed="8"/>
      <name val="Monotype Corsiva"/>
      <family val="4"/>
    </font>
    <font>
      <b/>
      <sz val="12"/>
      <color indexed="8"/>
      <name val="Edwardian Script ITC"/>
      <family val="4"/>
    </font>
    <font>
      <sz val="12"/>
      <color indexed="8"/>
      <name val="Edwardian Script ITC"/>
      <family val="4"/>
    </font>
    <font>
      <b/>
      <sz val="12"/>
      <color indexed="8"/>
      <name val="Courier New"/>
      <family val="3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entury Schoolbook"/>
      <family val="1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Century Schoolbook"/>
      <family val="1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2" fillId="29" borderId="1" applyNumberFormat="0" applyAlignment="0" applyProtection="0"/>
    <xf numFmtId="19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3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5" fillId="21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71" fillId="0" borderId="8" applyNumberFormat="0" applyFill="0" applyAlignment="0" applyProtection="0"/>
    <xf numFmtId="0" fontId="80" fillId="0" borderId="9" applyNumberFormat="0" applyFill="0" applyAlignment="0" applyProtection="0"/>
  </cellStyleXfs>
  <cellXfs count="4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8" fillId="0" borderId="11" xfId="0" applyFont="1" applyBorder="1" applyAlignment="1">
      <alignment vertical="top" wrapText="1"/>
    </xf>
    <xf numFmtId="191" fontId="1" fillId="0" borderId="0" xfId="0" applyNumberFormat="1" applyFont="1" applyFill="1" applyAlignment="1">
      <alignment/>
    </xf>
    <xf numFmtId="191" fontId="1" fillId="0" borderId="0" xfId="50" applyNumberFormat="1" applyFont="1" applyAlignment="1">
      <alignment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192" fontId="1" fillId="0" borderId="0" xfId="0" applyNumberFormat="1" applyFont="1" applyFill="1" applyBorder="1" applyAlignment="1">
      <alignment/>
    </xf>
    <xf numFmtId="193" fontId="1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194" fontId="14" fillId="0" borderId="15" xfId="0" applyNumberFormat="1" applyFont="1" applyBorder="1" applyAlignment="1">
      <alignment horizontal="center" vertical="center"/>
    </xf>
    <xf numFmtId="194" fontId="14" fillId="0" borderId="16" xfId="0" applyNumberFormat="1" applyFont="1" applyBorder="1" applyAlignment="1">
      <alignment horizontal="center" vertical="center"/>
    </xf>
    <xf numFmtId="9" fontId="0" fillId="0" borderId="0" xfId="60" applyFont="1" applyAlignment="1">
      <alignment/>
    </xf>
    <xf numFmtId="0" fontId="0" fillId="0" borderId="0" xfId="0" applyFont="1" applyAlignment="1">
      <alignment/>
    </xf>
    <xf numFmtId="191" fontId="0" fillId="0" borderId="0" xfId="50" applyNumberFormat="1" applyFont="1" applyAlignment="1">
      <alignment/>
    </xf>
    <xf numFmtId="3" fontId="7" fillId="0" borderId="10" xfId="0" applyNumberFormat="1" applyFont="1" applyFill="1" applyBorder="1" applyAlignment="1">
      <alignment vertical="top" wrapText="1"/>
    </xf>
    <xf numFmtId="0" fontId="1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194" fontId="81" fillId="0" borderId="19" xfId="0" applyNumberFormat="1" applyFont="1" applyBorder="1" applyAlignment="1">
      <alignment/>
    </xf>
    <xf numFmtId="194" fontId="81" fillId="0" borderId="21" xfId="0" applyNumberFormat="1" applyFont="1" applyBorder="1" applyAlignment="1">
      <alignment/>
    </xf>
    <xf numFmtId="194" fontId="8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190" fontId="15" fillId="0" borderId="10" xfId="50" applyFont="1" applyBorder="1" applyAlignment="1">
      <alignment horizontal="right"/>
    </xf>
    <xf numFmtId="190" fontId="15" fillId="0" borderId="22" xfId="50" applyFont="1" applyBorder="1" applyAlignment="1">
      <alignment horizontal="right"/>
    </xf>
    <xf numFmtId="190" fontId="83" fillId="0" borderId="22" xfId="50" applyFont="1" applyBorder="1" applyAlignment="1">
      <alignment horizontal="right"/>
    </xf>
    <xf numFmtId="190" fontId="12" fillId="0" borderId="15" xfId="50" applyFont="1" applyBorder="1" applyAlignment="1">
      <alignment horizontal="right"/>
    </xf>
    <xf numFmtId="190" fontId="15" fillId="0" borderId="23" xfId="50" applyFont="1" applyBorder="1" applyAlignment="1">
      <alignment horizontal="center" wrapText="1"/>
    </xf>
    <xf numFmtId="190" fontId="15" fillId="0" borderId="24" xfId="50" applyFont="1" applyBorder="1" applyAlignment="1">
      <alignment horizontal="center" wrapText="1"/>
    </xf>
    <xf numFmtId="190" fontId="83" fillId="0" borderId="25" xfId="50" applyFont="1" applyBorder="1" applyAlignment="1">
      <alignment/>
    </xf>
    <xf numFmtId="190" fontId="15" fillId="0" borderId="22" xfId="50" applyFont="1" applyBorder="1" applyAlignment="1">
      <alignment horizontal="center" wrapText="1"/>
    </xf>
    <xf numFmtId="190" fontId="12" fillId="0" borderId="26" xfId="50" applyFont="1" applyBorder="1" applyAlignment="1">
      <alignment horizontal="center"/>
    </xf>
    <xf numFmtId="190" fontId="84" fillId="0" borderId="26" xfId="5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191" fontId="1" fillId="0" borderId="0" xfId="0" applyNumberFormat="1" applyFont="1" applyAlignment="1">
      <alignment/>
    </xf>
    <xf numFmtId="0" fontId="2" fillId="0" borderId="25" xfId="0" applyFont="1" applyBorder="1" applyAlignment="1">
      <alignment horizontal="center" vertical="justify"/>
    </xf>
    <xf numFmtId="0" fontId="2" fillId="0" borderId="22" xfId="0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9" fontId="7" fillId="0" borderId="10" xfId="60" applyFont="1" applyBorder="1" applyAlignment="1">
      <alignment horizontal="right"/>
    </xf>
    <xf numFmtId="190" fontId="8" fillId="0" borderId="10" xfId="0" applyNumberFormat="1" applyFont="1" applyBorder="1" applyAlignment="1">
      <alignment horizontal="right"/>
    </xf>
    <xf numFmtId="0" fontId="7" fillId="0" borderId="25" xfId="0" applyFont="1" applyBorder="1" applyAlignment="1">
      <alignment/>
    </xf>
    <xf numFmtId="9" fontId="7" fillId="0" borderId="22" xfId="60" applyFont="1" applyBorder="1" applyAlignment="1">
      <alignment horizontal="right"/>
    </xf>
    <xf numFmtId="190" fontId="8" fillId="0" borderId="22" xfId="0" applyNumberFormat="1" applyFont="1" applyBorder="1" applyAlignment="1">
      <alignment horizontal="right"/>
    </xf>
    <xf numFmtId="190" fontId="7" fillId="0" borderId="25" xfId="50" applyFont="1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9" fontId="2" fillId="0" borderId="15" xfId="60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left" wrapText="1"/>
    </xf>
    <xf numFmtId="9" fontId="7" fillId="0" borderId="25" xfId="60" applyFont="1" applyBorder="1" applyAlignment="1">
      <alignment horizontal="center" wrapText="1"/>
    </xf>
    <xf numFmtId="9" fontId="7" fillId="0" borderId="22" xfId="6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9" fontId="2" fillId="0" borderId="26" xfId="60" applyFont="1" applyBorder="1" applyAlignment="1">
      <alignment horizontal="center"/>
    </xf>
    <xf numFmtId="190" fontId="9" fillId="0" borderId="3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3" fontId="15" fillId="0" borderId="10" xfId="0" applyNumberFormat="1" applyFont="1" applyBorder="1" applyAlignment="1">
      <alignment vertical="top" wrapText="1"/>
    </xf>
    <xf numFmtId="3" fontId="19" fillId="0" borderId="10" xfId="0" applyNumberFormat="1" applyFont="1" applyBorder="1" applyAlignment="1">
      <alignment vertical="top" wrapText="1"/>
    </xf>
    <xf numFmtId="3" fontId="9" fillId="0" borderId="10" xfId="0" applyNumberFormat="1" applyFont="1" applyFill="1" applyBorder="1" applyAlignment="1">
      <alignment vertical="top" wrapText="1"/>
    </xf>
    <xf numFmtId="10" fontId="15" fillId="0" borderId="10" xfId="0" applyNumberFormat="1" applyFont="1" applyBorder="1" applyAlignment="1">
      <alignment vertical="top" wrapText="1"/>
    </xf>
    <xf numFmtId="10" fontId="19" fillId="0" borderId="10" xfId="60" applyNumberFormat="1" applyFont="1" applyBorder="1" applyAlignment="1">
      <alignment vertical="top" wrapText="1"/>
    </xf>
    <xf numFmtId="9" fontId="19" fillId="0" borderId="10" xfId="60" applyFont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3" fontId="15" fillId="0" borderId="10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10" fontId="19" fillId="0" borderId="10" xfId="0" applyNumberFormat="1" applyFont="1" applyBorder="1" applyAlignment="1">
      <alignment vertical="top" wrapText="1"/>
    </xf>
    <xf numFmtId="0" fontId="12" fillId="0" borderId="0" xfId="0" applyFont="1" applyFill="1" applyBorder="1" applyAlignment="1">
      <alignment/>
    </xf>
    <xf numFmtId="194" fontId="7" fillId="0" borderId="19" xfId="52" applyNumberFormat="1" applyFont="1" applyBorder="1" applyAlignment="1">
      <alignment horizontal="center" wrapText="1"/>
    </xf>
    <xf numFmtId="194" fontId="7" fillId="0" borderId="17" xfId="52" applyNumberFormat="1" applyFont="1" applyBorder="1" applyAlignment="1">
      <alignment horizontal="center" wrapText="1"/>
    </xf>
    <xf numFmtId="10" fontId="81" fillId="0" borderId="12" xfId="64" applyNumberFormat="1" applyFont="1" applyBorder="1" applyAlignment="1">
      <alignment/>
    </xf>
    <xf numFmtId="194" fontId="7" fillId="0" borderId="21" xfId="52" applyNumberFormat="1" applyFont="1" applyBorder="1" applyAlignment="1">
      <alignment horizontal="center" wrapText="1"/>
    </xf>
    <xf numFmtId="194" fontId="7" fillId="0" borderId="23" xfId="52" applyNumberFormat="1" applyFont="1" applyBorder="1" applyAlignment="1">
      <alignment horizontal="center" wrapText="1"/>
    </xf>
    <xf numFmtId="10" fontId="81" fillId="0" borderId="10" xfId="64" applyNumberFormat="1" applyFont="1" applyBorder="1" applyAlignment="1">
      <alignment/>
    </xf>
    <xf numFmtId="10" fontId="82" fillId="0" borderId="27" xfId="64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top" wrapText="1"/>
    </xf>
    <xf numFmtId="0" fontId="12" fillId="33" borderId="25" xfId="0" applyFont="1" applyFill="1" applyBorder="1" applyAlignment="1">
      <alignment horizontal="center" vertical="top" wrapText="1"/>
    </xf>
    <xf numFmtId="3" fontId="15" fillId="0" borderId="0" xfId="0" applyNumberFormat="1" applyFont="1" applyAlignment="1">
      <alignment/>
    </xf>
    <xf numFmtId="191" fontId="85" fillId="0" borderId="0" xfId="50" applyNumberFormat="1" applyFont="1" applyAlignment="1">
      <alignment/>
    </xf>
    <xf numFmtId="191" fontId="86" fillId="0" borderId="0" xfId="50" applyNumberFormat="1" applyFont="1" applyAlignment="1">
      <alignment/>
    </xf>
    <xf numFmtId="0" fontId="2" fillId="0" borderId="22" xfId="0" applyFont="1" applyBorder="1" applyAlignment="1">
      <alignment horizontal="center" vertical="justify"/>
    </xf>
    <xf numFmtId="43" fontId="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191" fontId="1" fillId="0" borderId="31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193" fontId="1" fillId="0" borderId="0" xfId="0" applyNumberFormat="1" applyFont="1" applyBorder="1" applyAlignment="1">
      <alignment/>
    </xf>
    <xf numFmtId="193" fontId="1" fillId="0" borderId="32" xfId="0" applyNumberFormat="1" applyFont="1" applyBorder="1" applyAlignment="1">
      <alignment/>
    </xf>
    <xf numFmtId="191" fontId="0" fillId="0" borderId="31" xfId="50" applyNumberFormat="1" applyFont="1" applyBorder="1" applyAlignment="1">
      <alignment/>
    </xf>
    <xf numFmtId="191" fontId="0" fillId="0" borderId="0" xfId="50" applyNumberFormat="1" applyFont="1" applyBorder="1" applyAlignment="1">
      <alignment/>
    </xf>
    <xf numFmtId="191" fontId="85" fillId="0" borderId="0" xfId="50" applyNumberFormat="1" applyFont="1" applyBorder="1" applyAlignment="1">
      <alignment/>
    </xf>
    <xf numFmtId="193" fontId="0" fillId="0" borderId="0" xfId="0" applyNumberFormat="1" applyFont="1" applyBorder="1" applyAlignment="1">
      <alignment/>
    </xf>
    <xf numFmtId="191" fontId="1" fillId="0" borderId="31" xfId="50" applyNumberFormat="1" applyFont="1" applyBorder="1" applyAlignment="1">
      <alignment/>
    </xf>
    <xf numFmtId="191" fontId="1" fillId="0" borderId="0" xfId="50" applyNumberFormat="1" applyFont="1" applyBorder="1" applyAlignment="1">
      <alignment/>
    </xf>
    <xf numFmtId="191" fontId="86" fillId="0" borderId="0" xfId="50" applyNumberFormat="1" applyFont="1" applyBorder="1" applyAlignment="1">
      <alignment/>
    </xf>
    <xf numFmtId="191" fontId="0" fillId="0" borderId="0" xfId="50" applyNumberFormat="1" applyFont="1" applyBorder="1" applyAlignment="1">
      <alignment/>
    </xf>
    <xf numFmtId="193" fontId="0" fillId="0" borderId="32" xfId="0" applyNumberFormat="1" applyFont="1" applyBorder="1" applyAlignment="1">
      <alignment/>
    </xf>
    <xf numFmtId="191" fontId="0" fillId="0" borderId="0" xfId="50" applyNumberFormat="1" applyFont="1" applyFill="1" applyBorder="1" applyAlignment="1">
      <alignment/>
    </xf>
    <xf numFmtId="191" fontId="0" fillId="0" borderId="31" xfId="50" applyNumberFormat="1" applyFont="1" applyFill="1" applyBorder="1" applyAlignment="1">
      <alignment/>
    </xf>
    <xf numFmtId="191" fontId="0" fillId="0" borderId="31" xfId="50" applyNumberFormat="1" applyFont="1" applyBorder="1" applyAlignment="1">
      <alignment/>
    </xf>
    <xf numFmtId="191" fontId="1" fillId="0" borderId="31" xfId="0" applyNumberFormat="1" applyFont="1" applyBorder="1" applyAlignment="1">
      <alignment/>
    </xf>
    <xf numFmtId="191" fontId="1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1" fillId="0" borderId="33" xfId="0" applyFont="1" applyFill="1" applyBorder="1" applyAlignment="1">
      <alignment horizontal="left" vertical="justify"/>
    </xf>
    <xf numFmtId="0" fontId="0" fillId="0" borderId="33" xfId="0" applyFont="1" applyFill="1" applyBorder="1" applyAlignment="1">
      <alignment horizontal="left" vertical="justify"/>
    </xf>
    <xf numFmtId="0" fontId="1" fillId="0" borderId="33" xfId="0" applyFont="1" applyBorder="1" applyAlignment="1">
      <alignment horizontal="left" vertical="justify"/>
    </xf>
    <xf numFmtId="0" fontId="0" fillId="0" borderId="33" xfId="0" applyBorder="1" applyAlignment="1">
      <alignment horizontal="left" vertical="justify"/>
    </xf>
    <xf numFmtId="0" fontId="0" fillId="0" borderId="33" xfId="0" applyFont="1" applyBorder="1" applyAlignment="1">
      <alignment horizontal="left" vertical="justify"/>
    </xf>
    <xf numFmtId="0" fontId="1" fillId="0" borderId="33" xfId="0" applyFont="1" applyBorder="1" applyAlignment="1">
      <alignment vertical="justify"/>
    </xf>
    <xf numFmtId="0" fontId="0" fillId="0" borderId="33" xfId="0" applyBorder="1" applyAlignment="1">
      <alignment vertical="justify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93" fontId="0" fillId="0" borderId="34" xfId="0" applyNumberFormat="1" applyFont="1" applyBorder="1" applyAlignment="1">
      <alignment/>
    </xf>
    <xf numFmtId="193" fontId="0" fillId="0" borderId="32" xfId="0" applyNumberFormat="1" applyFont="1" applyFill="1" applyBorder="1" applyAlignment="1">
      <alignment/>
    </xf>
    <xf numFmtId="191" fontId="0" fillId="0" borderId="0" xfId="50" applyNumberFormat="1" applyFont="1" applyFill="1" applyAlignment="1">
      <alignment/>
    </xf>
    <xf numFmtId="197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top" wrapText="1"/>
    </xf>
    <xf numFmtId="3" fontId="2" fillId="34" borderId="10" xfId="0" applyNumberFormat="1" applyFont="1" applyFill="1" applyBorder="1" applyAlignment="1">
      <alignment vertical="top" wrapText="1"/>
    </xf>
    <xf numFmtId="3" fontId="9" fillId="34" borderId="10" xfId="0" applyNumberFormat="1" applyFont="1" applyFill="1" applyBorder="1" applyAlignment="1">
      <alignment vertical="top" wrapText="1"/>
    </xf>
    <xf numFmtId="10" fontId="2" fillId="34" borderId="10" xfId="0" applyNumberFormat="1" applyFont="1" applyFill="1" applyBorder="1" applyAlignment="1">
      <alignment vertical="top" wrapText="1"/>
    </xf>
    <xf numFmtId="10" fontId="9" fillId="34" borderId="10" xfId="6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vertical="top" wrapText="1"/>
    </xf>
    <xf numFmtId="3" fontId="9" fillId="7" borderId="1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vertical="top" wrapText="1"/>
    </xf>
    <xf numFmtId="10" fontId="9" fillId="7" borderId="10" xfId="60" applyNumberFormat="1" applyFont="1" applyFill="1" applyBorder="1" applyAlignment="1">
      <alignment vertical="top" wrapText="1"/>
    </xf>
    <xf numFmtId="0" fontId="12" fillId="7" borderId="10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top" wrapText="1"/>
    </xf>
    <xf numFmtId="3" fontId="12" fillId="7" borderId="10" xfId="0" applyNumberFormat="1" applyFont="1" applyFill="1" applyBorder="1" applyAlignment="1">
      <alignment vertical="top" wrapText="1"/>
    </xf>
    <xf numFmtId="3" fontId="20" fillId="7" borderId="10" xfId="0" applyNumberFormat="1" applyFont="1" applyFill="1" applyBorder="1" applyAlignment="1">
      <alignment vertical="top" wrapText="1"/>
    </xf>
    <xf numFmtId="10" fontId="12" fillId="7" borderId="10" xfId="0" applyNumberFormat="1" applyFont="1" applyFill="1" applyBorder="1" applyAlignment="1">
      <alignment vertical="top" wrapText="1"/>
    </xf>
    <xf numFmtId="10" fontId="20" fillId="7" borderId="10" xfId="0" applyNumberFormat="1" applyFont="1" applyFill="1" applyBorder="1" applyAlignment="1">
      <alignment vertical="top" wrapText="1"/>
    </xf>
    <xf numFmtId="0" fontId="12" fillId="34" borderId="25" xfId="0" applyFont="1" applyFill="1" applyBorder="1" applyAlignment="1">
      <alignment horizontal="center" vertical="top" wrapText="1"/>
    </xf>
    <xf numFmtId="0" fontId="12" fillId="9" borderId="10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top" wrapText="1"/>
    </xf>
    <xf numFmtId="3" fontId="12" fillId="9" borderId="10" xfId="0" applyNumberFormat="1" applyFont="1" applyFill="1" applyBorder="1" applyAlignment="1">
      <alignment vertical="top" wrapText="1"/>
    </xf>
    <xf numFmtId="3" fontId="20" fillId="9" borderId="10" xfId="0" applyNumberFormat="1" applyFont="1" applyFill="1" applyBorder="1" applyAlignment="1">
      <alignment vertical="top" wrapText="1"/>
    </xf>
    <xf numFmtId="10" fontId="12" fillId="9" borderId="10" xfId="0" applyNumberFormat="1" applyFont="1" applyFill="1" applyBorder="1" applyAlignment="1">
      <alignment vertical="top" wrapText="1"/>
    </xf>
    <xf numFmtId="10" fontId="20" fillId="9" borderId="10" xfId="0" applyNumberFormat="1" applyFont="1" applyFill="1" applyBorder="1" applyAlignment="1">
      <alignment vertical="top" wrapText="1"/>
    </xf>
    <xf numFmtId="0" fontId="12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 wrapText="1"/>
    </xf>
    <xf numFmtId="3" fontId="12" fillId="35" borderId="10" xfId="0" applyNumberFormat="1" applyFont="1" applyFill="1" applyBorder="1" applyAlignment="1">
      <alignment vertical="top" wrapText="1"/>
    </xf>
    <xf numFmtId="3" fontId="20" fillId="35" borderId="10" xfId="0" applyNumberFormat="1" applyFont="1" applyFill="1" applyBorder="1" applyAlignment="1">
      <alignment vertical="top" wrapText="1"/>
    </xf>
    <xf numFmtId="10" fontId="12" fillId="35" borderId="10" xfId="0" applyNumberFormat="1" applyFont="1" applyFill="1" applyBorder="1" applyAlignment="1">
      <alignment vertical="top" wrapText="1"/>
    </xf>
    <xf numFmtId="10" fontId="20" fillId="35" borderId="10" xfId="0" applyNumberFormat="1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top" wrapText="1"/>
    </xf>
    <xf numFmtId="3" fontId="2" fillId="36" borderId="10" xfId="0" applyNumberFormat="1" applyFont="1" applyFill="1" applyBorder="1" applyAlignment="1">
      <alignment vertical="top" wrapText="1"/>
    </xf>
    <xf numFmtId="3" fontId="9" fillId="36" borderId="10" xfId="0" applyNumberFormat="1" applyFont="1" applyFill="1" applyBorder="1" applyAlignment="1">
      <alignment vertical="top" wrapText="1"/>
    </xf>
    <xf numFmtId="10" fontId="2" fillId="36" borderId="10" xfId="0" applyNumberFormat="1" applyFont="1" applyFill="1" applyBorder="1" applyAlignment="1">
      <alignment vertical="top" wrapText="1"/>
    </xf>
    <xf numFmtId="10" fontId="9" fillId="36" borderId="10" xfId="60" applyNumberFormat="1" applyFont="1" applyFill="1" applyBorder="1" applyAlignment="1">
      <alignment vertical="top" wrapText="1"/>
    </xf>
    <xf numFmtId="0" fontId="12" fillId="36" borderId="2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top" wrapText="1"/>
    </xf>
    <xf numFmtId="3" fontId="2" fillId="9" borderId="10" xfId="0" applyNumberFormat="1" applyFont="1" applyFill="1" applyBorder="1" applyAlignment="1">
      <alignment vertical="top" wrapText="1"/>
    </xf>
    <xf numFmtId="3" fontId="9" fillId="9" borderId="10" xfId="0" applyNumberFormat="1" applyFont="1" applyFill="1" applyBorder="1" applyAlignment="1">
      <alignment vertical="top" wrapText="1"/>
    </xf>
    <xf numFmtId="10" fontId="2" fillId="9" borderId="10" xfId="0" applyNumberFormat="1" applyFont="1" applyFill="1" applyBorder="1" applyAlignment="1">
      <alignment vertical="top" wrapText="1"/>
    </xf>
    <xf numFmtId="10" fontId="9" fillId="9" borderId="10" xfId="60" applyNumberFormat="1" applyFont="1" applyFill="1" applyBorder="1" applyAlignment="1">
      <alignment vertical="top" wrapText="1"/>
    </xf>
    <xf numFmtId="191" fontId="86" fillId="0" borderId="0" xfId="0" applyNumberFormat="1" applyFont="1" applyFill="1" applyAlignment="1">
      <alignment/>
    </xf>
    <xf numFmtId="0" fontId="0" fillId="0" borderId="0" xfId="0" applyNumberFormat="1" applyFont="1" applyBorder="1" applyAlignment="1">
      <alignment/>
    </xf>
    <xf numFmtId="190" fontId="0" fillId="0" borderId="0" xfId="50" applyFont="1" applyAlignment="1">
      <alignment/>
    </xf>
    <xf numFmtId="191" fontId="86" fillId="0" borderId="0" xfId="0" applyNumberFormat="1" applyFont="1" applyAlignment="1">
      <alignment/>
    </xf>
    <xf numFmtId="9" fontId="0" fillId="0" borderId="0" xfId="60" applyFont="1" applyAlignment="1">
      <alignment/>
    </xf>
    <xf numFmtId="0" fontId="25" fillId="0" borderId="0" xfId="58" applyNumberFormat="1" applyFill="1" applyBorder="1" applyAlignment="1" applyProtection="1">
      <alignment/>
      <protection/>
    </xf>
    <xf numFmtId="0" fontId="27" fillId="37" borderId="33" xfId="58" applyFont="1" applyFill="1" applyBorder="1" applyAlignment="1">
      <alignment horizontal="center" vertical="center"/>
      <protection/>
    </xf>
    <xf numFmtId="0" fontId="27" fillId="37" borderId="11" xfId="58" applyFont="1" applyFill="1" applyBorder="1" applyAlignment="1">
      <alignment horizontal="center" vertical="center"/>
      <protection/>
    </xf>
    <xf numFmtId="0" fontId="26" fillId="13" borderId="35" xfId="58" applyFont="1" applyFill="1" applyBorder="1" applyAlignment="1">
      <alignment vertical="center"/>
      <protection/>
    </xf>
    <xf numFmtId="0" fontId="27" fillId="0" borderId="36" xfId="58" applyFont="1" applyBorder="1" applyAlignment="1">
      <alignment vertical="center"/>
      <protection/>
    </xf>
    <xf numFmtId="205" fontId="27" fillId="0" borderId="36" xfId="58" applyNumberFormat="1" applyFont="1" applyBorder="1" applyAlignment="1">
      <alignment horizontal="right" vertical="center"/>
      <protection/>
    </xf>
    <xf numFmtId="205" fontId="86" fillId="0" borderId="36" xfId="58" applyNumberFormat="1" applyFont="1" applyFill="1" applyBorder="1" applyAlignment="1">
      <alignment horizontal="right" vertical="center"/>
      <protection/>
    </xf>
    <xf numFmtId="9" fontId="86" fillId="0" borderId="36" xfId="62" applyFont="1" applyFill="1" applyBorder="1" applyAlignment="1">
      <alignment horizontal="center" vertical="center"/>
    </xf>
    <xf numFmtId="0" fontId="30" fillId="0" borderId="36" xfId="58" applyFont="1" applyFill="1" applyBorder="1" applyAlignment="1">
      <alignment vertical="center"/>
      <protection/>
    </xf>
    <xf numFmtId="205" fontId="30" fillId="0" borderId="36" xfId="58" applyNumberFormat="1" applyFont="1" applyFill="1" applyBorder="1" applyAlignment="1">
      <alignment horizontal="right" vertical="center"/>
      <protection/>
    </xf>
    <xf numFmtId="0" fontId="30" fillId="0" borderId="36" xfId="58" applyFont="1" applyBorder="1" applyAlignment="1">
      <alignment vertical="center"/>
      <protection/>
    </xf>
    <xf numFmtId="205" fontId="30" fillId="0" borderId="36" xfId="58" applyNumberFormat="1" applyFont="1" applyBorder="1" applyAlignment="1">
      <alignment horizontal="right" vertical="center"/>
      <protection/>
    </xf>
    <xf numFmtId="0" fontId="30" fillId="0" borderId="36" xfId="58" applyFont="1" applyFill="1" applyBorder="1" applyAlignment="1">
      <alignment horizontal="left" vertical="center"/>
      <protection/>
    </xf>
    <xf numFmtId="0" fontId="26" fillId="13" borderId="36" xfId="58" applyFont="1" applyFill="1" applyBorder="1" applyAlignment="1">
      <alignment vertical="center"/>
      <protection/>
    </xf>
    <xf numFmtId="0" fontId="25" fillId="0" borderId="0" xfId="58" applyNumberFormat="1" applyFont="1" applyFill="1" applyBorder="1" applyAlignment="1" applyProtection="1">
      <alignment/>
      <protection/>
    </xf>
    <xf numFmtId="9" fontId="0" fillId="0" borderId="0" xfId="62" applyFont="1" applyFill="1" applyBorder="1" applyAlignment="1" applyProtection="1">
      <alignment/>
      <protection/>
    </xf>
    <xf numFmtId="0" fontId="30" fillId="0" borderId="37" xfId="58" applyFont="1" applyBorder="1" applyAlignment="1">
      <alignment vertical="center"/>
      <protection/>
    </xf>
    <xf numFmtId="205" fontId="30" fillId="0" borderId="38" xfId="58" applyNumberFormat="1" applyFont="1" applyBorder="1" applyAlignment="1">
      <alignment horizontal="right" vertical="center"/>
      <protection/>
    </xf>
    <xf numFmtId="0" fontId="31" fillId="0" borderId="0" xfId="58" applyNumberFormat="1" applyFont="1" applyFill="1" applyBorder="1" applyAlignment="1" applyProtection="1">
      <alignment/>
      <protection/>
    </xf>
    <xf numFmtId="0" fontId="28" fillId="0" borderId="23" xfId="58" applyNumberFormat="1" applyFont="1" applyFill="1" applyBorder="1" applyAlignment="1" applyProtection="1">
      <alignment/>
      <protection/>
    </xf>
    <xf numFmtId="0" fontId="28" fillId="0" borderId="0" xfId="58" applyNumberFormat="1" applyFont="1" applyFill="1" applyBorder="1" applyAlignment="1" applyProtection="1">
      <alignment/>
      <protection/>
    </xf>
    <xf numFmtId="0" fontId="26" fillId="0" borderId="0" xfId="58" applyNumberFormat="1" applyFont="1" applyFill="1" applyBorder="1" applyAlignment="1" applyProtection="1">
      <alignment/>
      <protection/>
    </xf>
    <xf numFmtId="0" fontId="27" fillId="0" borderId="0" xfId="58" applyNumberFormat="1" applyFont="1" applyFill="1" applyBorder="1" applyAlignment="1" applyProtection="1">
      <alignment/>
      <protection/>
    </xf>
    <xf numFmtId="0" fontId="31" fillId="0" borderId="36" xfId="58" applyFont="1" applyBorder="1" applyAlignment="1">
      <alignment vertical="center" wrapText="1"/>
      <protection/>
    </xf>
    <xf numFmtId="205" fontId="31" fillId="0" borderId="36" xfId="58" applyNumberFormat="1" applyFont="1" applyBorder="1" applyAlignment="1">
      <alignment horizontal="right" vertical="center"/>
      <protection/>
    </xf>
    <xf numFmtId="205" fontId="15" fillId="0" borderId="39" xfId="58" applyNumberFormat="1" applyFont="1" applyBorder="1" applyAlignment="1">
      <alignment horizontal="right" vertical="center"/>
      <protection/>
    </xf>
    <xf numFmtId="9" fontId="15" fillId="0" borderId="36" xfId="63" applyFont="1" applyBorder="1" applyAlignment="1">
      <alignment horizontal="right" vertical="center"/>
    </xf>
    <xf numFmtId="205" fontId="83" fillId="0" borderId="39" xfId="58" applyNumberFormat="1" applyFont="1" applyBorder="1" applyAlignment="1">
      <alignment horizontal="right" vertical="center"/>
      <protection/>
    </xf>
    <xf numFmtId="9" fontId="83" fillId="0" borderId="36" xfId="63" applyFont="1" applyBorder="1" applyAlignment="1">
      <alignment horizontal="right" vertical="center"/>
    </xf>
    <xf numFmtId="190" fontId="83" fillId="0" borderId="10" xfId="50" applyFont="1" applyBorder="1" applyAlignment="1">
      <alignment horizontal="right"/>
    </xf>
    <xf numFmtId="190" fontId="84" fillId="0" borderId="15" xfId="50" applyFont="1" applyBorder="1" applyAlignment="1">
      <alignment horizontal="right"/>
    </xf>
    <xf numFmtId="190" fontId="81" fillId="0" borderId="10" xfId="0" applyNumberFormat="1" applyFont="1" applyBorder="1" applyAlignment="1">
      <alignment horizontal="right"/>
    </xf>
    <xf numFmtId="190" fontId="87" fillId="0" borderId="4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91" fontId="0" fillId="0" borderId="0" xfId="5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93" fontId="0" fillId="0" borderId="0" xfId="0" applyNumberFormat="1" applyFont="1" applyFill="1" applyBorder="1" applyAlignment="1">
      <alignment/>
    </xf>
    <xf numFmtId="191" fontId="1" fillId="0" borderId="0" xfId="50" applyNumberFormat="1" applyFont="1" applyFill="1" applyBorder="1" applyAlignment="1">
      <alignment/>
    </xf>
    <xf numFmtId="193" fontId="1" fillId="0" borderId="32" xfId="0" applyNumberFormat="1" applyFont="1" applyFill="1" applyBorder="1" applyAlignment="1">
      <alignment/>
    </xf>
    <xf numFmtId="0" fontId="27" fillId="38" borderId="31" xfId="0" applyFont="1" applyFill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190" fontId="0" fillId="0" borderId="0" xfId="50" applyFont="1" applyAlignment="1">
      <alignment/>
    </xf>
    <xf numFmtId="43" fontId="0" fillId="0" borderId="0" xfId="0" applyNumberFormat="1" applyAlignment="1">
      <alignment/>
    </xf>
    <xf numFmtId="191" fontId="88" fillId="0" borderId="0" xfId="50" applyNumberFormat="1" applyFont="1" applyAlignment="1">
      <alignment/>
    </xf>
    <xf numFmtId="193" fontId="1" fillId="0" borderId="18" xfId="0" applyNumberFormat="1" applyFont="1" applyFill="1" applyBorder="1" applyAlignment="1">
      <alignment/>
    </xf>
    <xf numFmtId="193" fontId="1" fillId="0" borderId="34" xfId="0" applyNumberFormat="1" applyFont="1" applyFill="1" applyBorder="1" applyAlignment="1">
      <alignment/>
    </xf>
    <xf numFmtId="191" fontId="89" fillId="0" borderId="0" xfId="0" applyNumberFormat="1" applyFont="1" applyFill="1" applyAlignment="1">
      <alignment/>
    </xf>
    <xf numFmtId="191" fontId="89" fillId="0" borderId="0" xfId="0" applyNumberFormat="1" applyFont="1" applyAlignment="1">
      <alignment/>
    </xf>
    <xf numFmtId="0" fontId="15" fillId="0" borderId="23" xfId="0" applyFont="1" applyBorder="1" applyAlignment="1">
      <alignment horizontal="right"/>
    </xf>
    <xf numFmtId="0" fontId="30" fillId="0" borderId="31" xfId="0" applyFont="1" applyBorder="1" applyAlignment="1">
      <alignment vertical="justify"/>
    </xf>
    <xf numFmtId="0" fontId="1" fillId="0" borderId="0" xfId="0" applyFont="1" applyAlignment="1">
      <alignment horizontal="left"/>
    </xf>
    <xf numFmtId="206" fontId="25" fillId="0" borderId="0" xfId="58" applyNumberFormat="1" applyFill="1" applyBorder="1" applyAlignment="1" applyProtection="1">
      <alignment/>
      <protection/>
    </xf>
    <xf numFmtId="0" fontId="31" fillId="0" borderId="41" xfId="58" applyFont="1" applyBorder="1" applyAlignment="1">
      <alignment horizontal="center" vertical="center"/>
      <protection/>
    </xf>
    <xf numFmtId="191" fontId="1" fillId="38" borderId="0" xfId="50" applyNumberFormat="1" applyFont="1" applyFill="1" applyBorder="1" applyAlignment="1">
      <alignment/>
    </xf>
    <xf numFmtId="0" fontId="27" fillId="0" borderId="31" xfId="0" applyFont="1" applyFill="1" applyBorder="1" applyAlignment="1">
      <alignment vertical="center"/>
    </xf>
    <xf numFmtId="0" fontId="30" fillId="0" borderId="31" xfId="0" applyFont="1" applyFill="1" applyBorder="1" applyAlignment="1">
      <alignment vertical="center"/>
    </xf>
    <xf numFmtId="205" fontId="90" fillId="0" borderId="36" xfId="58" applyNumberFormat="1" applyFont="1" applyFill="1" applyBorder="1" applyAlignment="1">
      <alignment horizontal="right" vertical="center"/>
      <protection/>
    </xf>
    <xf numFmtId="9" fontId="90" fillId="0" borderId="36" xfId="62" applyFont="1" applyFill="1" applyBorder="1" applyAlignment="1">
      <alignment horizontal="center" vertical="center"/>
    </xf>
    <xf numFmtId="205" fontId="0" fillId="0" borderId="36" xfId="58" applyNumberFormat="1" applyFont="1" applyFill="1" applyBorder="1" applyAlignment="1">
      <alignment horizontal="right" vertical="center"/>
      <protection/>
    </xf>
    <xf numFmtId="9" fontId="0" fillId="0" borderId="36" xfId="62" applyFont="1" applyFill="1" applyBorder="1" applyAlignment="1">
      <alignment horizontal="center" vertical="center"/>
    </xf>
    <xf numFmtId="190" fontId="25" fillId="0" borderId="0" xfId="50" applyFont="1" applyFill="1" applyBorder="1" applyAlignment="1" applyProtection="1">
      <alignment/>
      <protection/>
    </xf>
    <xf numFmtId="43" fontId="25" fillId="0" borderId="0" xfId="58" applyNumberFormat="1" applyFill="1" applyBorder="1" applyAlignment="1" applyProtection="1">
      <alignment/>
      <protection/>
    </xf>
    <xf numFmtId="190" fontId="31" fillId="0" borderId="0" xfId="50" applyFont="1" applyFill="1" applyBorder="1" applyAlignment="1" applyProtection="1">
      <alignment/>
      <protection/>
    </xf>
    <xf numFmtId="205" fontId="27" fillId="0" borderId="36" xfId="58" applyNumberFormat="1" applyFont="1" applyFill="1" applyBorder="1" applyAlignment="1">
      <alignment horizontal="right" vertical="center"/>
      <protection/>
    </xf>
    <xf numFmtId="9" fontId="0" fillId="0" borderId="0" xfId="60" applyNumberFormat="1" applyFont="1" applyAlignment="1">
      <alignment/>
    </xf>
    <xf numFmtId="193" fontId="1" fillId="38" borderId="0" xfId="0" applyNumberFormat="1" applyFont="1" applyFill="1" applyBorder="1" applyAlignment="1">
      <alignment/>
    </xf>
    <xf numFmtId="193" fontId="1" fillId="38" borderId="32" xfId="0" applyNumberFormat="1" applyFont="1" applyFill="1" applyBorder="1" applyAlignment="1">
      <alignment/>
    </xf>
    <xf numFmtId="205" fontId="85" fillId="0" borderId="36" xfId="58" applyNumberFormat="1" applyFont="1" applyFill="1" applyBorder="1" applyAlignment="1">
      <alignment horizontal="right" vertical="center"/>
      <protection/>
    </xf>
    <xf numFmtId="9" fontId="85" fillId="0" borderId="36" xfId="62" applyFont="1" applyFill="1" applyBorder="1" applyAlignment="1">
      <alignment horizontal="center" vertical="center"/>
    </xf>
    <xf numFmtId="191" fontId="86" fillId="0" borderId="32" xfId="0" applyNumberFormat="1" applyFont="1" applyFill="1" applyBorder="1" applyAlignment="1">
      <alignment/>
    </xf>
    <xf numFmtId="191" fontId="85" fillId="0" borderId="32" xfId="50" applyNumberFormat="1" applyFont="1" applyBorder="1" applyAlignment="1">
      <alignment/>
    </xf>
    <xf numFmtId="191" fontId="86" fillId="0" borderId="32" xfId="50" applyNumberFormat="1" applyFont="1" applyBorder="1" applyAlignment="1">
      <alignment/>
    </xf>
    <xf numFmtId="191" fontId="1" fillId="0" borderId="32" xfId="50" applyNumberFormat="1" applyFont="1" applyBorder="1" applyAlignment="1">
      <alignment/>
    </xf>
    <xf numFmtId="191" fontId="0" fillId="0" borderId="32" xfId="50" applyNumberFormat="1" applyFont="1" applyBorder="1" applyAlignment="1">
      <alignment/>
    </xf>
    <xf numFmtId="191" fontId="86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39" borderId="33" xfId="0" applyFont="1" applyFill="1" applyBorder="1" applyAlignment="1">
      <alignment horizontal="center"/>
    </xf>
    <xf numFmtId="191" fontId="1" fillId="39" borderId="31" xfId="0" applyNumberFormat="1" applyFont="1" applyFill="1" applyBorder="1" applyAlignment="1">
      <alignment/>
    </xf>
    <xf numFmtId="191" fontId="1" fillId="39" borderId="0" xfId="0" applyNumberFormat="1" applyFont="1" applyFill="1" applyBorder="1" applyAlignment="1">
      <alignment/>
    </xf>
    <xf numFmtId="191" fontId="1" fillId="39" borderId="32" xfId="0" applyNumberFormat="1" applyFont="1" applyFill="1" applyBorder="1" applyAlignment="1">
      <alignment/>
    </xf>
    <xf numFmtId="191" fontId="1" fillId="39" borderId="0" xfId="0" applyNumberFormat="1" applyFont="1" applyFill="1" applyAlignment="1">
      <alignment/>
    </xf>
    <xf numFmtId="193" fontId="1" fillId="39" borderId="0" xfId="0" applyNumberFormat="1" applyFont="1" applyFill="1" applyBorder="1" applyAlignment="1">
      <alignment/>
    </xf>
    <xf numFmtId="193" fontId="1" fillId="39" borderId="32" xfId="0" applyNumberFormat="1" applyFont="1" applyFill="1" applyBorder="1" applyAlignment="1">
      <alignment/>
    </xf>
    <xf numFmtId="191" fontId="86" fillId="39" borderId="0" xfId="0" applyNumberFormat="1" applyFont="1" applyFill="1" applyAlignment="1">
      <alignment/>
    </xf>
    <xf numFmtId="0" fontId="2" fillId="39" borderId="33" xfId="0" applyFont="1" applyFill="1" applyBorder="1" applyAlignment="1">
      <alignment horizontal="center" vertical="justify"/>
    </xf>
    <xf numFmtId="0" fontId="2" fillId="39" borderId="42" xfId="0" applyFont="1" applyFill="1" applyBorder="1" applyAlignment="1">
      <alignment/>
    </xf>
    <xf numFmtId="192" fontId="1" fillId="39" borderId="43" xfId="0" applyNumberFormat="1" applyFont="1" applyFill="1" applyBorder="1" applyAlignment="1">
      <alignment/>
    </xf>
    <xf numFmtId="192" fontId="1" fillId="39" borderId="44" xfId="0" applyNumberFormat="1" applyFont="1" applyFill="1" applyBorder="1" applyAlignment="1">
      <alignment/>
    </xf>
    <xf numFmtId="192" fontId="1" fillId="39" borderId="45" xfId="0" applyNumberFormat="1" applyFont="1" applyFill="1" applyBorder="1" applyAlignment="1">
      <alignment/>
    </xf>
    <xf numFmtId="193" fontId="1" fillId="39" borderId="44" xfId="0" applyNumberFormat="1" applyFont="1" applyFill="1" applyBorder="1" applyAlignment="1">
      <alignment/>
    </xf>
    <xf numFmtId="193" fontId="1" fillId="39" borderId="45" xfId="0" applyNumberFormat="1" applyFont="1" applyFill="1" applyBorder="1" applyAlignment="1">
      <alignment/>
    </xf>
    <xf numFmtId="192" fontId="86" fillId="39" borderId="44" xfId="0" applyNumberFormat="1" applyFont="1" applyFill="1" applyBorder="1" applyAlignment="1">
      <alignment/>
    </xf>
    <xf numFmtId="193" fontId="1" fillId="39" borderId="23" xfId="0" applyNumberFormat="1" applyFont="1" applyFill="1" applyBorder="1" applyAlignment="1">
      <alignment/>
    </xf>
    <xf numFmtId="193" fontId="1" fillId="39" borderId="10" xfId="0" applyNumberFormat="1" applyFont="1" applyFill="1" applyBorder="1" applyAlignment="1">
      <alignment/>
    </xf>
    <xf numFmtId="191" fontId="86" fillId="39" borderId="32" xfId="0" applyNumberFormat="1" applyFont="1" applyFill="1" applyBorder="1" applyAlignment="1">
      <alignment/>
    </xf>
    <xf numFmtId="0" fontId="2" fillId="40" borderId="46" xfId="0" applyFont="1" applyFill="1" applyBorder="1" applyAlignment="1">
      <alignment horizontal="center" vertical="center"/>
    </xf>
    <xf numFmtId="0" fontId="2" fillId="40" borderId="47" xfId="0" applyFont="1" applyFill="1" applyBorder="1" applyAlignment="1">
      <alignment horizontal="center" vertical="center"/>
    </xf>
    <xf numFmtId="0" fontId="2" fillId="40" borderId="48" xfId="0" applyFont="1" applyFill="1" applyBorder="1" applyAlignment="1">
      <alignment horizontal="center" vertical="center"/>
    </xf>
    <xf numFmtId="0" fontId="1" fillId="40" borderId="47" xfId="0" applyFont="1" applyFill="1" applyBorder="1" applyAlignment="1">
      <alignment horizontal="center" vertical="justify"/>
    </xf>
    <xf numFmtId="0" fontId="1" fillId="40" borderId="48" xfId="0" applyFont="1" applyFill="1" applyBorder="1" applyAlignment="1">
      <alignment horizontal="center" vertical="justify"/>
    </xf>
    <xf numFmtId="0" fontId="0" fillId="0" borderId="0" xfId="0" applyNumberFormat="1" applyFont="1" applyFill="1" applyBorder="1" applyAlignment="1">
      <alignment/>
    </xf>
    <xf numFmtId="194" fontId="0" fillId="0" borderId="0" xfId="50" applyNumberFormat="1" applyFont="1" applyAlignment="1">
      <alignment/>
    </xf>
    <xf numFmtId="203" fontId="0" fillId="0" borderId="0" xfId="0" applyNumberFormat="1" applyAlignment="1">
      <alignment/>
    </xf>
    <xf numFmtId="191" fontId="89" fillId="0" borderId="0" xfId="0" applyNumberFormat="1" applyFont="1" applyFill="1" applyBorder="1" applyAlignment="1">
      <alignment/>
    </xf>
    <xf numFmtId="191" fontId="88" fillId="0" borderId="0" xfId="50" applyNumberFormat="1" applyFont="1" applyBorder="1" applyAlignment="1">
      <alignment/>
    </xf>
    <xf numFmtId="191" fontId="0" fillId="0" borderId="31" xfId="5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1" fillId="4" borderId="49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justify"/>
    </xf>
    <xf numFmtId="0" fontId="27" fillId="10" borderId="31" xfId="0" applyFont="1" applyFill="1" applyBorder="1" applyAlignment="1">
      <alignment vertical="center"/>
    </xf>
    <xf numFmtId="193" fontId="1" fillId="10" borderId="0" xfId="0" applyNumberFormat="1" applyFont="1" applyFill="1" applyBorder="1" applyAlignment="1">
      <alignment/>
    </xf>
    <xf numFmtId="193" fontId="1" fillId="10" borderId="32" xfId="0" applyNumberFormat="1" applyFont="1" applyFill="1" applyBorder="1" applyAlignment="1">
      <alignment/>
    </xf>
    <xf numFmtId="0" fontId="27" fillId="16" borderId="31" xfId="0" applyFont="1" applyFill="1" applyBorder="1" applyAlignment="1">
      <alignment vertical="center"/>
    </xf>
    <xf numFmtId="191" fontId="1" fillId="16" borderId="0" xfId="0" applyNumberFormat="1" applyFont="1" applyFill="1" applyBorder="1" applyAlignment="1">
      <alignment/>
    </xf>
    <xf numFmtId="193" fontId="1" fillId="16" borderId="0" xfId="0" applyNumberFormat="1" applyFont="1" applyFill="1" applyBorder="1" applyAlignment="1">
      <alignment/>
    </xf>
    <xf numFmtId="193" fontId="1" fillId="16" borderId="32" xfId="0" applyNumberFormat="1" applyFont="1" applyFill="1" applyBorder="1" applyAlignment="1">
      <alignment/>
    </xf>
    <xf numFmtId="191" fontId="1" fillId="16" borderId="0" xfId="50" applyNumberFormat="1" applyFont="1" applyFill="1" applyBorder="1" applyAlignment="1">
      <alignment/>
    </xf>
    <xf numFmtId="191" fontId="1" fillId="10" borderId="0" xfId="50" applyNumberFormat="1" applyFont="1" applyFill="1" applyBorder="1" applyAlignment="1">
      <alignment/>
    </xf>
    <xf numFmtId="0" fontId="91" fillId="41" borderId="50" xfId="0" applyFont="1" applyFill="1" applyBorder="1" applyAlignment="1">
      <alignment horizontal="center" vertical="center"/>
    </xf>
    <xf numFmtId="0" fontId="91" fillId="41" borderId="50" xfId="0" applyFont="1" applyFill="1" applyBorder="1" applyAlignment="1">
      <alignment horizontal="center" vertical="justify"/>
    </xf>
    <xf numFmtId="0" fontId="1" fillId="4" borderId="52" xfId="0" applyFont="1" applyFill="1" applyBorder="1" applyAlignment="1">
      <alignment/>
    </xf>
    <xf numFmtId="192" fontId="1" fillId="4" borderId="53" xfId="0" applyNumberFormat="1" applyFont="1" applyFill="1" applyBorder="1" applyAlignment="1">
      <alignment/>
    </xf>
    <xf numFmtId="192" fontId="91" fillId="41" borderId="53" xfId="0" applyNumberFormat="1" applyFont="1" applyFill="1" applyBorder="1" applyAlignment="1">
      <alignment/>
    </xf>
    <xf numFmtId="193" fontId="91" fillId="41" borderId="53" xfId="0" applyNumberFormat="1" applyFont="1" applyFill="1" applyBorder="1" applyAlignment="1">
      <alignment/>
    </xf>
    <xf numFmtId="193" fontId="1" fillId="4" borderId="54" xfId="0" applyNumberFormat="1" applyFont="1" applyFill="1" applyBorder="1" applyAlignment="1">
      <alignment/>
    </xf>
    <xf numFmtId="191" fontId="91" fillId="42" borderId="0" xfId="0" applyNumberFormat="1" applyFont="1" applyFill="1" applyBorder="1" applyAlignment="1">
      <alignment/>
    </xf>
    <xf numFmtId="190" fontId="91" fillId="42" borderId="0" xfId="0" applyNumberFormat="1" applyFont="1" applyFill="1" applyBorder="1" applyAlignment="1">
      <alignment horizontal="right"/>
    </xf>
    <xf numFmtId="191" fontId="91" fillId="42" borderId="32" xfId="0" applyNumberFormat="1" applyFont="1" applyFill="1" applyBorder="1" applyAlignment="1">
      <alignment/>
    </xf>
    <xf numFmtId="0" fontId="91" fillId="42" borderId="31" xfId="0" applyFont="1" applyFill="1" applyBorder="1" applyAlignment="1">
      <alignment vertical="center"/>
    </xf>
    <xf numFmtId="193" fontId="91" fillId="42" borderId="0" xfId="0" applyNumberFormat="1" applyFont="1" applyFill="1" applyBorder="1" applyAlignment="1">
      <alignment/>
    </xf>
    <xf numFmtId="193" fontId="91" fillId="42" borderId="32" xfId="0" applyNumberFormat="1" applyFont="1" applyFill="1" applyBorder="1" applyAlignment="1">
      <alignment/>
    </xf>
    <xf numFmtId="0" fontId="26" fillId="3" borderId="35" xfId="58" applyFont="1" applyFill="1" applyBorder="1" applyAlignment="1">
      <alignment vertical="center"/>
      <protection/>
    </xf>
    <xf numFmtId="205" fontId="26" fillId="3" borderId="35" xfId="58" applyNumberFormat="1" applyFont="1" applyFill="1" applyBorder="1" applyAlignment="1">
      <alignment horizontal="right" vertical="center"/>
      <protection/>
    </xf>
    <xf numFmtId="0" fontId="26" fillId="3" borderId="36" xfId="58" applyFont="1" applyFill="1" applyBorder="1" applyAlignment="1">
      <alignment vertical="center"/>
      <protection/>
    </xf>
    <xf numFmtId="205" fontId="26" fillId="3" borderId="36" xfId="58" applyNumberFormat="1" applyFont="1" applyFill="1" applyBorder="1" applyAlignment="1">
      <alignment horizontal="right" vertical="center"/>
      <protection/>
    </xf>
    <xf numFmtId="14" fontId="26" fillId="7" borderId="11" xfId="58" applyNumberFormat="1" applyFont="1" applyFill="1" applyBorder="1" applyAlignment="1">
      <alignment horizontal="center" vertical="center"/>
      <protection/>
    </xf>
    <xf numFmtId="0" fontId="26" fillId="40" borderId="13" xfId="58" applyNumberFormat="1" applyFont="1" applyFill="1" applyBorder="1" applyAlignment="1" applyProtection="1">
      <alignment horizontal="center" vertical="center"/>
      <protection/>
    </xf>
    <xf numFmtId="0" fontId="26" fillId="40" borderId="55" xfId="58" applyFont="1" applyFill="1" applyBorder="1" applyAlignment="1">
      <alignment vertical="center" wrapText="1"/>
      <protection/>
    </xf>
    <xf numFmtId="205" fontId="26" fillId="40" borderId="17" xfId="58" applyNumberFormat="1" applyFont="1" applyFill="1" applyBorder="1" applyAlignment="1">
      <alignment horizontal="right" vertical="center"/>
      <protection/>
    </xf>
    <xf numFmtId="205" fontId="26" fillId="40" borderId="56" xfId="58" applyNumberFormat="1" applyFont="1" applyFill="1" applyBorder="1" applyAlignment="1">
      <alignment horizontal="right" vertical="center"/>
      <protection/>
    </xf>
    <xf numFmtId="205" fontId="84" fillId="40" borderId="50" xfId="58" applyNumberFormat="1" applyFont="1" applyFill="1" applyBorder="1" applyAlignment="1">
      <alignment horizontal="right" vertical="center"/>
      <protection/>
    </xf>
    <xf numFmtId="9" fontId="84" fillId="40" borderId="57" xfId="63" applyFont="1" applyFill="1" applyBorder="1" applyAlignment="1">
      <alignment horizontal="right" vertical="center"/>
    </xf>
    <xf numFmtId="0" fontId="26" fillId="40" borderId="14" xfId="58" applyNumberFormat="1" applyFont="1" applyFill="1" applyBorder="1" applyAlignment="1" applyProtection="1">
      <alignment vertical="center"/>
      <protection/>
    </xf>
    <xf numFmtId="0" fontId="26" fillId="40" borderId="58" xfId="58" applyFont="1" applyFill="1" applyBorder="1" applyAlignment="1">
      <alignment vertical="center" wrapText="1"/>
      <protection/>
    </xf>
    <xf numFmtId="205" fontId="26" fillId="40" borderId="59" xfId="58" applyNumberFormat="1" applyFont="1" applyFill="1" applyBorder="1" applyAlignment="1">
      <alignment horizontal="right" vertical="center"/>
      <protection/>
    </xf>
    <xf numFmtId="205" fontId="36" fillId="33" borderId="60" xfId="58" applyNumberFormat="1" applyFont="1" applyFill="1" applyBorder="1" applyAlignment="1">
      <alignment horizontal="right" vertical="center"/>
      <protection/>
    </xf>
    <xf numFmtId="17" fontId="31" fillId="7" borderId="25" xfId="58" applyNumberFormat="1" applyFont="1" applyFill="1" applyBorder="1" applyAlignment="1" applyProtection="1">
      <alignment horizontal="center" vertical="center"/>
      <protection/>
    </xf>
    <xf numFmtId="0" fontId="26" fillId="7" borderId="10" xfId="58" applyFont="1" applyFill="1" applyBorder="1" applyAlignment="1">
      <alignment horizontal="center" vertical="center"/>
      <protection/>
    </xf>
    <xf numFmtId="0" fontId="26" fillId="7" borderId="11" xfId="58" applyFont="1" applyFill="1" applyBorder="1" applyAlignment="1">
      <alignment horizontal="center" vertical="center"/>
      <protection/>
    </xf>
    <xf numFmtId="205" fontId="87" fillId="33" borderId="53" xfId="58" applyNumberFormat="1" applyFont="1" applyFill="1" applyBorder="1" applyAlignment="1">
      <alignment horizontal="right" vertical="center"/>
      <protection/>
    </xf>
    <xf numFmtId="9" fontId="87" fillId="33" borderId="54" xfId="63" applyFont="1" applyFill="1" applyBorder="1" applyAlignment="1">
      <alignment horizontal="right" vertical="center"/>
    </xf>
    <xf numFmtId="205" fontId="40" fillId="0" borderId="0" xfId="0" applyNumberFormat="1" applyFont="1" applyFill="1" applyBorder="1" applyAlignment="1" applyProtection="1">
      <alignment horizontal="right" vertical="center"/>
      <protection/>
    </xf>
    <xf numFmtId="205" fontId="84" fillId="3" borderId="56" xfId="58" applyNumberFormat="1" applyFont="1" applyFill="1" applyBorder="1" applyAlignment="1">
      <alignment horizontal="right" vertical="center"/>
      <protection/>
    </xf>
    <xf numFmtId="9" fontId="84" fillId="3" borderId="50" xfId="62" applyFont="1" applyFill="1" applyBorder="1" applyAlignment="1">
      <alignment horizontal="center" vertical="center"/>
    </xf>
    <xf numFmtId="205" fontId="86" fillId="3" borderId="36" xfId="58" applyNumberFormat="1" applyFont="1" applyFill="1" applyBorder="1" applyAlignment="1">
      <alignment horizontal="right" vertical="center"/>
      <protection/>
    </xf>
    <xf numFmtId="9" fontId="84" fillId="3" borderId="61" xfId="62" applyFont="1" applyFill="1" applyBorder="1" applyAlignment="1">
      <alignment horizontal="center" vertical="center"/>
    </xf>
    <xf numFmtId="205" fontId="85" fillId="0" borderId="62" xfId="58" applyNumberFormat="1" applyFont="1" applyFill="1" applyBorder="1" applyAlignment="1">
      <alignment horizontal="right" vertical="center"/>
      <protection/>
    </xf>
    <xf numFmtId="205" fontId="92" fillId="15" borderId="25" xfId="58" applyNumberFormat="1" applyFont="1" applyFill="1" applyBorder="1" applyAlignment="1">
      <alignment horizontal="right" vertical="center"/>
      <protection/>
    </xf>
    <xf numFmtId="205" fontId="92" fillId="15" borderId="24" xfId="58" applyNumberFormat="1" applyFont="1" applyFill="1" applyBorder="1" applyAlignment="1">
      <alignment horizontal="right" vertical="center"/>
      <protection/>
    </xf>
    <xf numFmtId="205" fontId="84" fillId="40" borderId="63" xfId="58" applyNumberFormat="1" applyFont="1" applyFill="1" applyBorder="1" applyAlignment="1">
      <alignment horizontal="right" vertical="center"/>
      <protection/>
    </xf>
    <xf numFmtId="9" fontId="84" fillId="40" borderId="64" xfId="63" applyFont="1" applyFill="1" applyBorder="1" applyAlignment="1">
      <alignment horizontal="right" vertical="center"/>
    </xf>
    <xf numFmtId="205" fontId="84" fillId="15" borderId="25" xfId="58" applyNumberFormat="1" applyFont="1" applyFill="1" applyBorder="1" applyAlignment="1">
      <alignment horizontal="right" vertical="center"/>
      <protection/>
    </xf>
    <xf numFmtId="9" fontId="84" fillId="15" borderId="25" xfId="62" applyFont="1" applyFill="1" applyBorder="1" applyAlignment="1">
      <alignment horizontal="center" vertical="center"/>
    </xf>
    <xf numFmtId="191" fontId="85" fillId="0" borderId="0" xfId="50" applyNumberFormat="1" applyFont="1" applyFill="1" applyBorder="1" applyAlignment="1">
      <alignment/>
    </xf>
    <xf numFmtId="193" fontId="85" fillId="0" borderId="32" xfId="0" applyNumberFormat="1" applyFont="1" applyFill="1" applyBorder="1" applyAlignment="1">
      <alignment/>
    </xf>
    <xf numFmtId="193" fontId="86" fillId="0" borderId="32" xfId="0" applyNumberFormat="1" applyFont="1" applyBorder="1" applyAlignment="1">
      <alignment/>
    </xf>
    <xf numFmtId="0" fontId="2" fillId="43" borderId="0" xfId="0" applyFont="1" applyFill="1" applyAlignment="1">
      <alignment horizontal="center" vertical="center"/>
    </xf>
    <xf numFmtId="0" fontId="10" fillId="0" borderId="23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3" borderId="0" xfId="0" applyFont="1" applyFill="1" applyAlignment="1">
      <alignment horizontal="center" vertical="center"/>
    </xf>
    <xf numFmtId="0" fontId="0" fillId="0" borderId="23" xfId="0" applyFont="1" applyBorder="1" applyAlignment="1">
      <alignment horizontal="right"/>
    </xf>
    <xf numFmtId="0" fontId="92" fillId="15" borderId="65" xfId="58" applyFont="1" applyFill="1" applyBorder="1" applyAlignment="1">
      <alignment horizontal="center" vertical="center"/>
      <protection/>
    </xf>
    <xf numFmtId="0" fontId="92" fillId="15" borderId="22" xfId="58" applyFont="1" applyFill="1" applyBorder="1" applyAlignment="1">
      <alignment horizontal="center" vertical="center"/>
      <protection/>
    </xf>
    <xf numFmtId="0" fontId="26" fillId="15" borderId="13" xfId="58" applyFont="1" applyFill="1" applyBorder="1" applyAlignment="1">
      <alignment horizontal="center" vertical="center"/>
      <protection/>
    </xf>
    <xf numFmtId="0" fontId="26" fillId="15" borderId="17" xfId="58" applyFont="1" applyFill="1" applyBorder="1" applyAlignment="1">
      <alignment horizontal="center" vertical="center"/>
      <protection/>
    </xf>
    <xf numFmtId="0" fontId="26" fillId="15" borderId="12" xfId="58" applyFont="1" applyFill="1" applyBorder="1" applyAlignment="1">
      <alignment horizontal="center" vertical="center"/>
      <protection/>
    </xf>
    <xf numFmtId="0" fontId="26" fillId="15" borderId="31" xfId="58" applyFont="1" applyFill="1" applyBorder="1" applyAlignment="1">
      <alignment horizontal="center" vertical="center"/>
      <protection/>
    </xf>
    <xf numFmtId="0" fontId="26" fillId="15" borderId="0" xfId="58" applyFont="1" applyFill="1" applyBorder="1" applyAlignment="1">
      <alignment horizontal="center" vertical="center"/>
      <protection/>
    </xf>
    <xf numFmtId="0" fontId="26" fillId="15" borderId="32" xfId="58" applyFont="1" applyFill="1" applyBorder="1" applyAlignment="1">
      <alignment horizontal="center" vertical="center"/>
      <protection/>
    </xf>
    <xf numFmtId="0" fontId="26" fillId="15" borderId="14" xfId="58" applyFont="1" applyFill="1" applyBorder="1" applyAlignment="1">
      <alignment horizontal="center" vertical="center"/>
      <protection/>
    </xf>
    <xf numFmtId="0" fontId="26" fillId="15" borderId="23" xfId="58" applyFont="1" applyFill="1" applyBorder="1" applyAlignment="1">
      <alignment horizontal="center" vertical="center"/>
      <protection/>
    </xf>
    <xf numFmtId="0" fontId="26" fillId="15" borderId="10" xfId="58" applyFont="1" applyFill="1" applyBorder="1" applyAlignment="1">
      <alignment horizontal="center" vertical="center"/>
      <protection/>
    </xf>
    <xf numFmtId="0" fontId="26" fillId="7" borderId="33" xfId="58" applyFont="1" applyFill="1" applyBorder="1" applyAlignment="1">
      <alignment horizontal="center" vertical="center"/>
      <protection/>
    </xf>
    <xf numFmtId="0" fontId="26" fillId="7" borderId="11" xfId="58" applyFont="1" applyFill="1" applyBorder="1" applyAlignment="1">
      <alignment horizontal="center" vertical="center"/>
      <protection/>
    </xf>
    <xf numFmtId="0" fontId="26" fillId="7" borderId="14" xfId="58" applyFont="1" applyFill="1" applyBorder="1" applyAlignment="1">
      <alignment horizontal="center" vertical="center"/>
      <protection/>
    </xf>
    <xf numFmtId="0" fontId="26" fillId="7" borderId="10" xfId="58" applyFont="1" applyFill="1" applyBorder="1" applyAlignment="1">
      <alignment horizontal="center" vertical="center"/>
      <protection/>
    </xf>
    <xf numFmtId="0" fontId="26" fillId="7" borderId="28" xfId="58" applyFont="1" applyFill="1" applyBorder="1" applyAlignment="1">
      <alignment horizontal="center" vertical="center"/>
      <protection/>
    </xf>
    <xf numFmtId="0" fontId="28" fillId="7" borderId="33" xfId="58" applyFont="1" applyFill="1" applyBorder="1" applyAlignment="1">
      <alignment horizontal="center" vertical="justify"/>
      <protection/>
    </xf>
    <xf numFmtId="0" fontId="28" fillId="7" borderId="11" xfId="58" applyFont="1" applyFill="1" applyBorder="1" applyAlignment="1">
      <alignment horizontal="center" vertical="justify"/>
      <protection/>
    </xf>
    <xf numFmtId="0" fontId="4" fillId="39" borderId="33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40" borderId="14" xfId="0" applyFont="1" applyFill="1" applyBorder="1" applyAlignment="1">
      <alignment horizontal="center" vertical="center"/>
    </xf>
    <xf numFmtId="0" fontId="4" fillId="40" borderId="23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40" borderId="65" xfId="0" applyFont="1" applyFill="1" applyBorder="1" applyAlignment="1">
      <alignment horizontal="center" vertical="center"/>
    </xf>
    <xf numFmtId="0" fontId="4" fillId="40" borderId="24" xfId="0" applyFont="1" applyFill="1" applyBorder="1" applyAlignment="1">
      <alignment horizontal="center" vertical="center"/>
    </xf>
    <xf numFmtId="0" fontId="4" fillId="40" borderId="2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3" xfId="0" applyFont="1" applyBorder="1" applyAlignment="1">
      <alignment horizontal="right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36" borderId="65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2" fillId="36" borderId="22" xfId="0" applyFont="1" applyFill="1" applyBorder="1" applyAlignment="1">
      <alignment horizontal="center" vertical="top" wrapText="1"/>
    </xf>
    <xf numFmtId="0" fontId="2" fillId="9" borderId="65" xfId="0" applyFont="1" applyFill="1" applyBorder="1" applyAlignment="1">
      <alignment horizontal="center" vertical="top" wrapText="1"/>
    </xf>
    <xf numFmtId="0" fontId="2" fillId="9" borderId="24" xfId="0" applyFont="1" applyFill="1" applyBorder="1" applyAlignment="1">
      <alignment horizontal="center" vertical="top" wrapText="1"/>
    </xf>
    <xf numFmtId="0" fontId="2" fillId="9" borderId="22" xfId="0" applyFont="1" applyFill="1" applyBorder="1" applyAlignment="1">
      <alignment horizontal="center" vertical="top" wrapText="1"/>
    </xf>
    <xf numFmtId="0" fontId="2" fillId="7" borderId="65" xfId="0" applyFont="1" applyFill="1" applyBorder="1" applyAlignment="1">
      <alignment horizontal="center" vertical="top" wrapText="1"/>
    </xf>
    <xf numFmtId="0" fontId="2" fillId="7" borderId="24" xfId="0" applyFont="1" applyFill="1" applyBorder="1" applyAlignment="1">
      <alignment horizontal="center" vertical="top" wrapText="1"/>
    </xf>
    <xf numFmtId="0" fontId="2" fillId="7" borderId="22" xfId="0" applyFont="1" applyFill="1" applyBorder="1" applyAlignment="1">
      <alignment horizontal="center" vertical="top" wrapText="1"/>
    </xf>
    <xf numFmtId="0" fontId="2" fillId="34" borderId="65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12" fillId="7" borderId="65" xfId="0" applyFont="1" applyFill="1" applyBorder="1" applyAlignment="1">
      <alignment horizontal="center" vertical="top" wrapText="1"/>
    </xf>
    <xf numFmtId="0" fontId="12" fillId="7" borderId="24" xfId="0" applyFont="1" applyFill="1" applyBorder="1" applyAlignment="1">
      <alignment horizontal="center" vertical="top" wrapText="1"/>
    </xf>
    <xf numFmtId="0" fontId="12" fillId="7" borderId="22" xfId="0" applyFont="1" applyFill="1" applyBorder="1" applyAlignment="1">
      <alignment horizontal="center" vertical="top" wrapText="1"/>
    </xf>
    <xf numFmtId="0" fontId="12" fillId="9" borderId="65" xfId="0" applyFont="1" applyFill="1" applyBorder="1" applyAlignment="1">
      <alignment horizontal="center" vertical="top" wrapText="1"/>
    </xf>
    <xf numFmtId="0" fontId="12" fillId="9" borderId="24" xfId="0" applyFont="1" applyFill="1" applyBorder="1" applyAlignment="1">
      <alignment horizontal="center" vertical="top" wrapText="1"/>
    </xf>
    <xf numFmtId="0" fontId="12" fillId="9" borderId="22" xfId="0" applyFont="1" applyFill="1" applyBorder="1" applyAlignment="1">
      <alignment horizontal="center" vertical="top" wrapText="1"/>
    </xf>
    <xf numFmtId="0" fontId="12" fillId="35" borderId="65" xfId="0" applyFont="1" applyFill="1" applyBorder="1" applyAlignment="1">
      <alignment horizontal="center" vertical="top" wrapText="1"/>
    </xf>
    <xf numFmtId="0" fontId="12" fillId="35" borderId="24" xfId="0" applyFont="1" applyFill="1" applyBorder="1" applyAlignment="1">
      <alignment horizontal="center" vertical="top" wrapText="1"/>
    </xf>
    <xf numFmtId="0" fontId="12" fillId="35" borderId="22" xfId="0" applyFont="1" applyFill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2" fillId="35" borderId="13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5" fillId="0" borderId="0" xfId="58" applyNumberFormat="1" applyFill="1" applyBorder="1" applyAlignment="1" applyProtection="1">
      <alignment horizontal="center"/>
      <protection/>
    </xf>
    <xf numFmtId="0" fontId="28" fillId="0" borderId="23" xfId="58" applyNumberFormat="1" applyFont="1" applyFill="1" applyBorder="1" applyAlignment="1" applyProtection="1">
      <alignment horizontal="right"/>
      <protection/>
    </xf>
    <xf numFmtId="0" fontId="26" fillId="0" borderId="17" xfId="58" applyNumberFormat="1" applyFont="1" applyFill="1" applyBorder="1" applyAlignment="1" applyProtection="1">
      <alignment horizontal="center"/>
      <protection/>
    </xf>
    <xf numFmtId="0" fontId="26" fillId="0" borderId="23" xfId="58" applyNumberFormat="1" applyFont="1" applyFill="1" applyBorder="1" applyAlignment="1" applyProtection="1">
      <alignment horizontal="center"/>
      <protection/>
    </xf>
    <xf numFmtId="0" fontId="26" fillId="7" borderId="31" xfId="58" applyFont="1" applyFill="1" applyBorder="1" applyAlignment="1">
      <alignment horizontal="center" vertical="center"/>
      <protection/>
    </xf>
    <xf numFmtId="0" fontId="26" fillId="7" borderId="32" xfId="58" applyFont="1" applyFill="1" applyBorder="1" applyAlignment="1">
      <alignment horizontal="center" vertical="center"/>
      <protection/>
    </xf>
    <xf numFmtId="0" fontId="26" fillId="7" borderId="23" xfId="58" applyFont="1" applyFill="1" applyBorder="1" applyAlignment="1">
      <alignment horizontal="center" vertical="center"/>
      <protection/>
    </xf>
    <xf numFmtId="0" fontId="26" fillId="7" borderId="31" xfId="58" applyNumberFormat="1" applyFont="1" applyFill="1" applyBorder="1" applyAlignment="1" applyProtection="1">
      <alignment horizontal="center"/>
      <protection/>
    </xf>
    <xf numFmtId="0" fontId="26" fillId="7" borderId="10" xfId="58" applyNumberFormat="1" applyFont="1" applyFill="1" applyBorder="1" applyAlignment="1" applyProtection="1">
      <alignment horizontal="center"/>
      <protection/>
    </xf>
    <xf numFmtId="0" fontId="26" fillId="40" borderId="13" xfId="58" applyFont="1" applyFill="1" applyBorder="1" applyAlignment="1">
      <alignment horizontal="center" vertical="center"/>
      <protection/>
    </xf>
    <xf numFmtId="0" fontId="26" fillId="40" borderId="17" xfId="58" applyFont="1" applyFill="1" applyBorder="1" applyAlignment="1">
      <alignment horizontal="center" vertical="center"/>
      <protection/>
    </xf>
    <xf numFmtId="0" fontId="26" fillId="40" borderId="12" xfId="58" applyFont="1" applyFill="1" applyBorder="1" applyAlignment="1">
      <alignment horizontal="center" vertical="center"/>
      <protection/>
    </xf>
    <xf numFmtId="0" fontId="26" fillId="40" borderId="31" xfId="58" applyFont="1" applyFill="1" applyBorder="1" applyAlignment="1">
      <alignment horizontal="center" vertical="center"/>
      <protection/>
    </xf>
    <xf numFmtId="0" fontId="26" fillId="40" borderId="0" xfId="58" applyFont="1" applyFill="1" applyBorder="1" applyAlignment="1">
      <alignment horizontal="center" vertical="center"/>
      <protection/>
    </xf>
    <xf numFmtId="0" fontId="26" fillId="40" borderId="32" xfId="58" applyFont="1" applyFill="1" applyBorder="1" applyAlignment="1">
      <alignment horizontal="center" vertical="center"/>
      <protection/>
    </xf>
    <xf numFmtId="0" fontId="26" fillId="40" borderId="14" xfId="58" applyFont="1" applyFill="1" applyBorder="1" applyAlignment="1">
      <alignment horizontal="center" vertical="center"/>
      <protection/>
    </xf>
    <xf numFmtId="0" fontId="26" fillId="40" borderId="23" xfId="58" applyFont="1" applyFill="1" applyBorder="1" applyAlignment="1">
      <alignment horizontal="center" vertical="center"/>
      <protection/>
    </xf>
    <xf numFmtId="0" fontId="26" fillId="40" borderId="10" xfId="58" applyFont="1" applyFill="1" applyBorder="1" applyAlignment="1">
      <alignment horizontal="center" vertical="center"/>
      <protection/>
    </xf>
    <xf numFmtId="0" fontId="36" fillId="33" borderId="13" xfId="58" applyFont="1" applyFill="1" applyBorder="1" applyAlignment="1">
      <alignment horizontal="center" vertical="center"/>
      <protection/>
    </xf>
    <xf numFmtId="0" fontId="36" fillId="33" borderId="17" xfId="58" applyFont="1" applyFill="1" applyBorder="1" applyAlignment="1">
      <alignment horizontal="center" vertical="center"/>
      <protection/>
    </xf>
    <xf numFmtId="0" fontId="36" fillId="33" borderId="12" xfId="58" applyFont="1" applyFill="1" applyBorder="1" applyAlignment="1">
      <alignment horizontal="center" vertical="center"/>
      <protection/>
    </xf>
    <xf numFmtId="0" fontId="36" fillId="33" borderId="14" xfId="58" applyFont="1" applyFill="1" applyBorder="1" applyAlignment="1">
      <alignment horizontal="center" vertical="center"/>
      <protection/>
    </xf>
    <xf numFmtId="0" fontId="36" fillId="33" borderId="23" xfId="58" applyFont="1" applyFill="1" applyBorder="1" applyAlignment="1">
      <alignment horizontal="center" vertical="center"/>
      <protection/>
    </xf>
    <xf numFmtId="0" fontId="36" fillId="33" borderId="10" xfId="58" applyFont="1" applyFill="1" applyBorder="1" applyAlignment="1">
      <alignment horizontal="center" vertical="center"/>
      <protection/>
    </xf>
    <xf numFmtId="0" fontId="31" fillId="0" borderId="0" xfId="58" applyNumberFormat="1" applyFont="1" applyFill="1" applyBorder="1" applyAlignment="1" applyProtection="1">
      <alignment horizontal="center"/>
      <protection/>
    </xf>
    <xf numFmtId="0" fontId="36" fillId="33" borderId="65" xfId="58" applyFont="1" applyFill="1" applyBorder="1" applyAlignment="1">
      <alignment horizontal="center" vertical="center"/>
      <protection/>
    </xf>
    <xf numFmtId="0" fontId="36" fillId="33" borderId="24" xfId="58" applyFont="1" applyFill="1" applyBorder="1" applyAlignment="1">
      <alignment horizontal="center" vertical="center"/>
      <protection/>
    </xf>
    <xf numFmtId="0" fontId="7" fillId="3" borderId="0" xfId="0" applyFont="1" applyFill="1" applyAlignment="1">
      <alignment horizontal="justify" vertical="justify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Percent" xfId="60"/>
    <cellStyle name="Porcentaje 2" xfId="61"/>
    <cellStyle name="Porcentaje 3" xfId="62"/>
    <cellStyle name="Porcentaje 4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9425"/>
          <c:w val="0.9675"/>
          <c:h val="0.81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'GRAF-EJEC-GTOS'!$A$9</c:f>
              <c:strCache>
                <c:ptCount val="1"/>
                <c:pt idx="0">
                  <c:v>INVERSION</c:v>
                </c:pt>
              </c:strCache>
            </c:strRef>
          </c:tx>
          <c:spPr>
            <a:solidFill>
              <a:srgbClr val="CC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'GRAF-EJEC-GTOS'!$B$8:$C$8</c:f>
              <c:strCache/>
            </c:strRef>
          </c:cat>
          <c:val>
            <c:numRef>
              <c:f>'GRAF-EJEC-GTOS'!$B$9:$C$9</c:f>
              <c:numCache/>
            </c:numRef>
          </c:val>
          <c:shape val="box"/>
        </c:ser>
        <c:ser>
          <c:idx val="1"/>
          <c:order val="1"/>
          <c:tx>
            <c:strRef>
              <c:f>'GRAF-EJEC-GTOS'!$A$10</c:f>
              <c:strCache>
                <c:ptCount val="1"/>
                <c:pt idx="0">
                  <c:v>FUNCIONAMIENTO</c:v>
                </c:pt>
              </c:strCache>
            </c:strRef>
          </c:tx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'GRAF-EJEC-GTOS'!$B$8:$C$8</c:f>
              <c:strCache/>
            </c:strRef>
          </c:cat>
          <c:val>
            <c:numRef>
              <c:f>'GRAF-EJEC-GTOS'!$B$10:$C$10</c:f>
              <c:numCache/>
            </c:numRef>
          </c:val>
          <c:shape val="box"/>
        </c:ser>
        <c:shape val="box"/>
        <c:axId val="13457187"/>
        <c:axId val="54005820"/>
      </c:bar3D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005820"/>
        <c:crosses val="autoZero"/>
        <c:auto val="1"/>
        <c:lblOffset val="100"/>
        <c:tickLblSkip val="1"/>
        <c:noMultiLvlLbl val="0"/>
      </c:catAx>
      <c:valAx>
        <c:axId val="540058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4571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9"/>
          <c:y val="0.94325"/>
          <c:w val="0.363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47</xdr:row>
      <xdr:rowOff>9525</xdr:rowOff>
    </xdr:from>
    <xdr:ext cx="171450" cy="257175"/>
    <xdr:sp fLocksText="0">
      <xdr:nvSpPr>
        <xdr:cNvPr id="1" name="1 CuadroTexto"/>
        <xdr:cNvSpPr txBox="1">
          <a:spLocks noChangeArrowheads="1"/>
        </xdr:cNvSpPr>
      </xdr:nvSpPr>
      <xdr:spPr>
        <a:xfrm>
          <a:off x="6162675" y="938212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11</xdr:row>
      <xdr:rowOff>142875</xdr:rowOff>
    </xdr:from>
    <xdr:to>
      <xdr:col>5</xdr:col>
      <xdr:colOff>38100</xdr:colOff>
      <xdr:row>38</xdr:row>
      <xdr:rowOff>133350</xdr:rowOff>
    </xdr:to>
    <xdr:graphicFrame>
      <xdr:nvGraphicFramePr>
        <xdr:cNvPr id="2" name="Gráfico 2"/>
        <xdr:cNvGraphicFramePr/>
      </xdr:nvGraphicFramePr>
      <xdr:xfrm>
        <a:off x="0" y="2543175"/>
        <a:ext cx="54387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="110" zoomScaleNormal="110" workbookViewId="0" topLeftCell="A1">
      <selection activeCell="E4" sqref="E4"/>
    </sheetView>
  </sheetViews>
  <sheetFormatPr defaultColWidth="11.421875" defaultRowHeight="12.75"/>
  <cols>
    <col min="1" max="1" width="23.00390625" style="0" customWidth="1"/>
    <col min="2" max="2" width="23.57421875" style="0" customWidth="1"/>
    <col min="3" max="3" width="8.28125" style="0" customWidth="1"/>
    <col min="4" max="5" width="23.28125" style="0" customWidth="1"/>
    <col min="6" max="6" width="13.421875" style="0" customWidth="1"/>
    <col min="8" max="8" width="11.7109375" style="0" customWidth="1"/>
  </cols>
  <sheetData>
    <row r="1" spans="1:6" ht="15">
      <c r="A1" s="357" t="s">
        <v>59</v>
      </c>
      <c r="B1" s="357"/>
      <c r="C1" s="357"/>
      <c r="D1" s="357"/>
      <c r="E1" s="357"/>
      <c r="F1" s="357"/>
    </row>
    <row r="2" spans="1:6" ht="15">
      <c r="A2" s="357" t="s">
        <v>74</v>
      </c>
      <c r="B2" s="357"/>
      <c r="C2" s="357"/>
      <c r="D2" s="357"/>
      <c r="E2" s="357"/>
      <c r="F2" s="357"/>
    </row>
    <row r="3" spans="1:6" ht="15">
      <c r="A3" s="357" t="s">
        <v>75</v>
      </c>
      <c r="B3" s="357"/>
      <c r="C3" s="357"/>
      <c r="D3" s="357"/>
      <c r="E3" s="357"/>
      <c r="F3" s="357"/>
    </row>
    <row r="4" spans="1:8" ht="15">
      <c r="A4" s="2"/>
      <c r="B4" s="24"/>
      <c r="C4" s="24"/>
      <c r="D4" s="24"/>
      <c r="E4" s="24"/>
      <c r="F4" s="24"/>
      <c r="G4" s="24"/>
      <c r="H4" s="24"/>
    </row>
    <row r="5" spans="1:8" ht="15">
      <c r="A5" s="35" t="s">
        <v>207</v>
      </c>
      <c r="B5" s="24"/>
      <c r="C5" s="24"/>
      <c r="D5" s="24"/>
      <c r="E5" s="24"/>
      <c r="F5" s="24"/>
      <c r="G5" s="24"/>
      <c r="H5" s="24"/>
    </row>
    <row r="6" spans="1:8" ht="15">
      <c r="A6" s="2"/>
      <c r="B6" s="24"/>
      <c r="C6" s="24"/>
      <c r="D6" s="24"/>
      <c r="E6" s="358" t="s">
        <v>105</v>
      </c>
      <c r="F6" s="358"/>
      <c r="G6" s="24"/>
      <c r="H6" s="24"/>
    </row>
    <row r="7" spans="1:8" ht="24" customHeight="1">
      <c r="A7" s="359" t="s">
        <v>33</v>
      </c>
      <c r="B7" s="359"/>
      <c r="C7" s="359"/>
      <c r="D7" s="359"/>
      <c r="E7" s="359"/>
      <c r="F7" s="359"/>
      <c r="G7" s="24"/>
      <c r="H7" s="24"/>
    </row>
    <row r="8" spans="1:8" ht="15" thickBot="1">
      <c r="A8" s="36"/>
      <c r="B8" s="24"/>
      <c r="C8" s="24"/>
      <c r="D8" s="24"/>
      <c r="E8" s="356"/>
      <c r="F8" s="356"/>
      <c r="G8" s="24"/>
      <c r="H8" s="24"/>
    </row>
    <row r="9" spans="1:8" ht="31.5" thickBot="1">
      <c r="A9" s="52" t="s">
        <v>63</v>
      </c>
      <c r="B9" s="53" t="s">
        <v>28</v>
      </c>
      <c r="C9" s="53" t="s">
        <v>64</v>
      </c>
      <c r="D9" s="101" t="s">
        <v>29</v>
      </c>
      <c r="E9" s="53" t="s">
        <v>30</v>
      </c>
      <c r="F9" s="50" t="s">
        <v>57</v>
      </c>
      <c r="G9" s="24"/>
      <c r="H9" s="24"/>
    </row>
    <row r="10" spans="1:8" ht="20.25" customHeight="1" thickBot="1">
      <c r="A10" s="54" t="s">
        <v>65</v>
      </c>
      <c r="B10" s="37">
        <v>25047719897.63</v>
      </c>
      <c r="C10" s="55">
        <f>B10/B13</f>
        <v>0.8524597645858072</v>
      </c>
      <c r="D10" s="37">
        <v>11923384869.22</v>
      </c>
      <c r="E10" s="216">
        <f>SUM(D10-B10)</f>
        <v>-13124335028.410002</v>
      </c>
      <c r="F10" s="218">
        <f>SUM(E10*100)/B10</f>
        <v>-52.39732431554306</v>
      </c>
      <c r="G10" s="24"/>
      <c r="H10" s="24"/>
    </row>
    <row r="11" spans="1:8" ht="20.25" customHeight="1" thickBot="1">
      <c r="A11" s="57" t="s">
        <v>66</v>
      </c>
      <c r="B11" s="38">
        <v>4335156501</v>
      </c>
      <c r="C11" s="58">
        <f>B11/B13</f>
        <v>0.1475402354141928</v>
      </c>
      <c r="D11" s="38">
        <v>1396346444</v>
      </c>
      <c r="E11" s="39">
        <f>SUM(D11-B11)</f>
        <v>-2938810057</v>
      </c>
      <c r="F11" s="59">
        <f>SUM(E11*100)/B11</f>
        <v>-67.79017219613867</v>
      </c>
      <c r="G11" s="24"/>
      <c r="H11" s="24"/>
    </row>
    <row r="12" spans="1:8" ht="18.75" customHeight="1" hidden="1" thickBot="1">
      <c r="A12" s="57" t="s">
        <v>204</v>
      </c>
      <c r="B12" s="38"/>
      <c r="C12" s="58">
        <f>B12/B13</f>
        <v>0</v>
      </c>
      <c r="D12" s="38"/>
      <c r="E12" s="39">
        <f>SUM(D12-B12)</f>
        <v>0</v>
      </c>
      <c r="F12" s="59">
        <v>-100</v>
      </c>
      <c r="G12" s="24"/>
      <c r="H12" s="24"/>
    </row>
    <row r="13" spans="1:8" ht="15.75" thickBot="1">
      <c r="A13" s="61" t="s">
        <v>31</v>
      </c>
      <c r="B13" s="40">
        <f>SUM(B10:B12)</f>
        <v>29382876398.63</v>
      </c>
      <c r="C13" s="62">
        <f>SUM(C10:C12)</f>
        <v>1</v>
      </c>
      <c r="D13" s="40">
        <f>SUM(D10:D12)</f>
        <v>13319731313.22</v>
      </c>
      <c r="E13" s="217">
        <f>SUM(D13-B13)</f>
        <v>-16063145085.410002</v>
      </c>
      <c r="F13" s="219">
        <f>SUM(E13*100)/B13</f>
        <v>-54.668388715541</v>
      </c>
      <c r="G13" s="24"/>
      <c r="H13" s="184"/>
    </row>
    <row r="14" spans="1:8" ht="15" thickTop="1">
      <c r="A14" s="11"/>
      <c r="B14" s="11"/>
      <c r="C14" s="11"/>
      <c r="D14" s="11"/>
      <c r="E14" s="11"/>
      <c r="F14" s="11"/>
      <c r="G14" s="24"/>
      <c r="H14" s="24"/>
    </row>
    <row r="15" spans="1:8" ht="24" customHeight="1">
      <c r="A15" s="355" t="s">
        <v>34</v>
      </c>
      <c r="B15" s="355"/>
      <c r="C15" s="355"/>
      <c r="D15" s="355"/>
      <c r="E15" s="355"/>
      <c r="F15" s="355"/>
      <c r="G15" s="24"/>
      <c r="H15" s="24"/>
    </row>
    <row r="16" spans="1:8" ht="15" thickBot="1">
      <c r="A16" s="36"/>
      <c r="B16" s="24"/>
      <c r="C16" s="24"/>
      <c r="D16" s="24"/>
      <c r="E16" s="356"/>
      <c r="F16" s="356"/>
      <c r="G16" s="24"/>
      <c r="H16" s="24"/>
    </row>
    <row r="17" spans="1:8" ht="31.5" thickBot="1">
      <c r="A17" s="63" t="s">
        <v>67</v>
      </c>
      <c r="B17" s="64" t="s">
        <v>28</v>
      </c>
      <c r="C17" s="53" t="s">
        <v>64</v>
      </c>
      <c r="D17" s="101" t="s">
        <v>102</v>
      </c>
      <c r="E17" s="65" t="s">
        <v>30</v>
      </c>
      <c r="F17" s="66" t="s">
        <v>57</v>
      </c>
      <c r="G17" s="24"/>
      <c r="H17" s="24"/>
    </row>
    <row r="18" spans="1:8" ht="25.5" customHeight="1" thickBot="1">
      <c r="A18" s="67" t="s">
        <v>4</v>
      </c>
      <c r="B18" s="41">
        <v>9744542903.95</v>
      </c>
      <c r="C18" s="68">
        <f>B18/B20</f>
        <v>0.3316401965467325</v>
      </c>
      <c r="D18" s="42">
        <v>4068634812.79</v>
      </c>
      <c r="E18" s="43">
        <f>SUM(D18-B18)</f>
        <v>-5675908091.160001</v>
      </c>
      <c r="F18" s="56">
        <f>SUM(E18*100)/B18</f>
        <v>-58.247042956311915</v>
      </c>
      <c r="G18" s="24"/>
      <c r="H18" s="24"/>
    </row>
    <row r="19" spans="1:8" ht="21.75" customHeight="1" thickBot="1">
      <c r="A19" s="60" t="s">
        <v>58</v>
      </c>
      <c r="B19" s="44">
        <v>19638333494.68</v>
      </c>
      <c r="C19" s="69">
        <f>B19/B20</f>
        <v>0.6683598034532675</v>
      </c>
      <c r="D19" s="44">
        <v>3637152032.31</v>
      </c>
      <c r="E19" s="43">
        <f>SUM(D19-B19)</f>
        <v>-16001181462.37</v>
      </c>
      <c r="F19" s="59">
        <f>SUM(E19*100)/B19</f>
        <v>-81.47932443811844</v>
      </c>
      <c r="G19" s="24"/>
      <c r="H19" s="102"/>
    </row>
    <row r="20" spans="1:8" ht="15.75" thickBot="1">
      <c r="A20" s="70" t="s">
        <v>12</v>
      </c>
      <c r="B20" s="45">
        <f>SUM(B18:B19)</f>
        <v>29382876398.63</v>
      </c>
      <c r="C20" s="71">
        <f>SUM(C18:C19)</f>
        <v>1</v>
      </c>
      <c r="D20" s="45">
        <f>SUM(D18:D19)</f>
        <v>7705786845.1</v>
      </c>
      <c r="E20" s="46">
        <f>SUM(E18:E19)</f>
        <v>-21677089553.530003</v>
      </c>
      <c r="F20" s="72">
        <f>SUM(E20*100)/B20</f>
        <v>-73.77456604126311</v>
      </c>
      <c r="G20" s="24"/>
      <c r="H20" s="24"/>
    </row>
    <row r="21" spans="1:8" ht="15" thickTop="1">
      <c r="A21" s="11"/>
      <c r="B21" s="11"/>
      <c r="C21" s="11"/>
      <c r="D21" s="11"/>
      <c r="E21" s="11"/>
      <c r="F21" s="11"/>
      <c r="G21" s="24"/>
      <c r="H21" s="24"/>
    </row>
    <row r="22" spans="1:8" ht="15">
      <c r="A22" s="3" t="s">
        <v>37</v>
      </c>
      <c r="B22" s="24"/>
      <c r="C22" s="24"/>
      <c r="D22" s="103">
        <f>SUM(D13-D20)</f>
        <v>5613944468.119999</v>
      </c>
      <c r="E22" s="12"/>
      <c r="F22" s="24"/>
      <c r="G22" s="24"/>
      <c r="H22" s="24"/>
    </row>
    <row r="23" spans="1:8" ht="15">
      <c r="A23" s="3"/>
      <c r="B23" s="102"/>
      <c r="C23" s="24"/>
      <c r="D23" s="103"/>
      <c r="E23" s="12"/>
      <c r="F23" s="24"/>
      <c r="G23" s="24"/>
      <c r="H23" s="24"/>
    </row>
    <row r="24" spans="1:5" ht="18.75">
      <c r="A24" s="13" t="s">
        <v>52</v>
      </c>
      <c r="E24" s="102"/>
    </row>
    <row r="25" spans="1:4" ht="18.75">
      <c r="A25" s="17" t="s">
        <v>53</v>
      </c>
      <c r="D25" s="186"/>
    </row>
    <row r="26" spans="2:4" ht="12.75">
      <c r="B26" s="230"/>
      <c r="D26" s="24"/>
    </row>
  </sheetData>
  <sheetProtection/>
  <mergeCells count="8">
    <mergeCell ref="A15:F15"/>
    <mergeCell ref="E16:F16"/>
    <mergeCell ref="A1:F1"/>
    <mergeCell ref="A2:F2"/>
    <mergeCell ref="A3:F3"/>
    <mergeCell ref="E6:F6"/>
    <mergeCell ref="A7:F7"/>
    <mergeCell ref="E8:F8"/>
  </mergeCells>
  <printOptions horizontalCentered="1" verticalCentered="1"/>
  <pageMargins left="1.5748031496062993" right="0.7874015748031497" top="0.3937007874015748" bottom="0.3937007874015748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="130" zoomScaleNormal="130" zoomScalePageLayoutView="0" workbookViewId="0" topLeftCell="A1">
      <selection activeCell="H37" sqref="H37"/>
    </sheetView>
  </sheetViews>
  <sheetFormatPr defaultColWidth="11.421875" defaultRowHeight="12.75"/>
  <cols>
    <col min="1" max="1" width="54.140625" style="24" customWidth="1"/>
    <col min="2" max="2" width="16.28125" style="24" customWidth="1"/>
    <col min="3" max="3" width="16.421875" style="24" customWidth="1"/>
    <col min="4" max="4" width="16.28125" style="24" customWidth="1"/>
    <col min="5" max="5" width="10.00390625" style="24" customWidth="1"/>
    <col min="6" max="6" width="10.7109375" style="24" customWidth="1"/>
    <col min="7" max="7" width="11.57421875" style="24" customWidth="1"/>
    <col min="8" max="8" width="17.00390625" style="24" customWidth="1"/>
    <col min="9" max="16384" width="11.57421875" style="24" customWidth="1"/>
  </cols>
  <sheetData>
    <row r="1" spans="1:6" ht="15">
      <c r="A1" s="357" t="s">
        <v>76</v>
      </c>
      <c r="B1" s="357"/>
      <c r="C1" s="357"/>
      <c r="D1" s="357"/>
      <c r="E1" s="357"/>
      <c r="F1" s="357"/>
    </row>
    <row r="2" spans="1:6" ht="15">
      <c r="A2" s="357" t="s">
        <v>77</v>
      </c>
      <c r="B2" s="357"/>
      <c r="C2" s="357"/>
      <c r="D2" s="357"/>
      <c r="E2" s="357"/>
      <c r="F2" s="357"/>
    </row>
    <row r="3" spans="1:6" ht="15">
      <c r="A3" s="357" t="s">
        <v>75</v>
      </c>
      <c r="B3" s="357"/>
      <c r="C3" s="357"/>
      <c r="D3" s="357"/>
      <c r="E3" s="357"/>
      <c r="F3" s="357"/>
    </row>
    <row r="4" spans="1:6" ht="15">
      <c r="A4" s="238" t="s">
        <v>208</v>
      </c>
      <c r="B4" s="2"/>
      <c r="C4" s="2"/>
      <c r="D4" s="2"/>
      <c r="E4" s="2"/>
      <c r="F4" s="2"/>
    </row>
    <row r="5" spans="1:6" ht="13.5" thickBot="1">
      <c r="A5" s="360" t="s">
        <v>68</v>
      </c>
      <c r="B5" s="360"/>
      <c r="C5" s="360"/>
      <c r="D5" s="360"/>
      <c r="E5" s="360"/>
      <c r="F5" s="360"/>
    </row>
    <row r="6" spans="1:6" ht="52.5" customHeight="1">
      <c r="A6" s="295" t="s">
        <v>0</v>
      </c>
      <c r="B6" s="296" t="s">
        <v>28</v>
      </c>
      <c r="C6" s="307" t="s">
        <v>41</v>
      </c>
      <c r="D6" s="296" t="s">
        <v>42</v>
      </c>
      <c r="E6" s="308" t="s">
        <v>43</v>
      </c>
      <c r="F6" s="297" t="s">
        <v>44</v>
      </c>
    </row>
    <row r="7" spans="1:8" ht="16.5" customHeight="1">
      <c r="A7" s="317" t="s">
        <v>152</v>
      </c>
      <c r="B7" s="314">
        <f>SUM(B8+B42)</f>
        <v>25047720</v>
      </c>
      <c r="C7" s="314">
        <f>SUM(C8+C42)</f>
        <v>11923384</v>
      </c>
      <c r="D7" s="314">
        <f>SUM(D8+D42)</f>
        <v>13124336</v>
      </c>
      <c r="E7" s="315">
        <f>(C7*100)/B7</f>
        <v>47.60267201964889</v>
      </c>
      <c r="F7" s="316">
        <f aca="true" t="shared" si="0" ref="F7:F46">(D7*100)/B7</f>
        <v>52.39732798035111</v>
      </c>
      <c r="H7" s="102"/>
    </row>
    <row r="8" spans="1:6" ht="16.5" customHeight="1">
      <c r="A8" s="301" t="s">
        <v>1</v>
      </c>
      <c r="B8" s="302">
        <f>SUM(B9+B11)</f>
        <v>19247507</v>
      </c>
      <c r="C8" s="302">
        <f>SUM(C9+C11)</f>
        <v>7022277</v>
      </c>
      <c r="D8" s="302">
        <f>SUM(D9+D11)</f>
        <v>12225230</v>
      </c>
      <c r="E8" s="303">
        <f>(C8*100)/B8</f>
        <v>36.48408596500315</v>
      </c>
      <c r="F8" s="304">
        <f t="shared" si="0"/>
        <v>63.51591403499685</v>
      </c>
    </row>
    <row r="9" spans="1:6" ht="12.75">
      <c r="A9" s="298" t="s">
        <v>21</v>
      </c>
      <c r="B9" s="306">
        <f>SUM(B10)</f>
        <v>1518236</v>
      </c>
      <c r="C9" s="306">
        <f>SUM(C10)</f>
        <v>761349</v>
      </c>
      <c r="D9" s="306">
        <f>SUM(D10)</f>
        <v>756887</v>
      </c>
      <c r="E9" s="299">
        <f aca="true" t="shared" si="1" ref="E9:E58">(C9*100)/B9</f>
        <v>50.14694685147764</v>
      </c>
      <c r="F9" s="300">
        <f>(D9*100)/B9</f>
        <v>49.85305314852236</v>
      </c>
    </row>
    <row r="10" spans="1:6" ht="18" customHeight="1">
      <c r="A10" s="227" t="s">
        <v>123</v>
      </c>
      <c r="B10" s="115">
        <v>1518236</v>
      </c>
      <c r="C10" s="115">
        <v>761349</v>
      </c>
      <c r="D10" s="115">
        <f>SUM(B10-C10)</f>
        <v>756887</v>
      </c>
      <c r="E10" s="111">
        <f>(C10*100)/B10</f>
        <v>50.14694685147764</v>
      </c>
      <c r="F10" s="116">
        <f>(D10*100)/B10</f>
        <v>49.85305314852236</v>
      </c>
    </row>
    <row r="11" spans="1:6" ht="16.5" customHeight="1">
      <c r="A11" s="298" t="s">
        <v>125</v>
      </c>
      <c r="B11" s="306">
        <f>SUM(B13+B14+B17+B22+B27+B28+B31+B37+B41)</f>
        <v>17729271</v>
      </c>
      <c r="C11" s="306">
        <f>SUM(C13+C14+C17+C22+C27+C28+C31+C37+C41)</f>
        <v>6260928</v>
      </c>
      <c r="D11" s="306">
        <f>SUM(D12+D14+D17+D22+D27+D28+D31+D37+D41)</f>
        <v>11468343</v>
      </c>
      <c r="E11" s="299">
        <f t="shared" si="1"/>
        <v>35.3140746734595</v>
      </c>
      <c r="F11" s="300">
        <f t="shared" si="0"/>
        <v>64.6859253265405</v>
      </c>
    </row>
    <row r="12" spans="1:6" ht="16.5" customHeight="1">
      <c r="A12" s="242" t="s">
        <v>199</v>
      </c>
      <c r="B12" s="224">
        <f>SUM(B13)</f>
        <v>322000</v>
      </c>
      <c r="C12" s="224">
        <f>SUM(C13)</f>
        <v>141673</v>
      </c>
      <c r="D12" s="113">
        <f>SUM(D13)</f>
        <v>180327</v>
      </c>
      <c r="E12" s="111">
        <f>(C12*100)/B12</f>
        <v>43.99782608695652</v>
      </c>
      <c r="F12" s="107">
        <v>100</v>
      </c>
    </row>
    <row r="13" spans="1:6" ht="16.5" customHeight="1">
      <c r="A13" s="243" t="s">
        <v>200</v>
      </c>
      <c r="B13" s="221">
        <v>322000</v>
      </c>
      <c r="C13" s="221">
        <v>141673</v>
      </c>
      <c r="D13" s="115">
        <f>SUM(B13-C13)</f>
        <v>180327</v>
      </c>
      <c r="E13" s="111">
        <f>(C13*100)/B13</f>
        <v>43.99782608695652</v>
      </c>
      <c r="F13" s="116">
        <v>100</v>
      </c>
    </row>
    <row r="14" spans="1:6" ht="13.5" customHeight="1">
      <c r="A14" s="228" t="s">
        <v>153</v>
      </c>
      <c r="B14" s="113">
        <f>SUM(B15:B16)</f>
        <v>805315</v>
      </c>
      <c r="C14" s="113">
        <f>SUM(C15:C16)</f>
        <v>87987</v>
      </c>
      <c r="D14" s="113">
        <f>SUM(D15:D16)</f>
        <v>717328</v>
      </c>
      <c r="E14" s="106">
        <f t="shared" si="1"/>
        <v>10.925786803921447</v>
      </c>
      <c r="F14" s="107">
        <f t="shared" si="0"/>
        <v>89.07421319607856</v>
      </c>
    </row>
    <row r="15" spans="1:6" ht="16.5" customHeight="1">
      <c r="A15" s="227" t="s">
        <v>154</v>
      </c>
      <c r="B15" s="115">
        <v>505315</v>
      </c>
      <c r="C15" s="115">
        <v>71007</v>
      </c>
      <c r="D15" s="115">
        <f>SUM(B15-C15)</f>
        <v>434308</v>
      </c>
      <c r="E15" s="111">
        <f t="shared" si="1"/>
        <v>14.05202695348446</v>
      </c>
      <c r="F15" s="116">
        <f>(D15*100)/B15</f>
        <v>85.94797304651554</v>
      </c>
    </row>
    <row r="16" spans="1:6" ht="19.5" customHeight="1">
      <c r="A16" s="227" t="s">
        <v>155</v>
      </c>
      <c r="B16" s="115">
        <v>300000</v>
      </c>
      <c r="C16" s="115">
        <v>16980</v>
      </c>
      <c r="D16" s="115">
        <f>SUM(B16-C16)</f>
        <v>283020</v>
      </c>
      <c r="E16" s="111">
        <f t="shared" si="1"/>
        <v>5.66</v>
      </c>
      <c r="F16" s="116">
        <f t="shared" si="0"/>
        <v>94.34</v>
      </c>
    </row>
    <row r="17" spans="1:6" ht="12.75" customHeight="1">
      <c r="A17" s="228" t="s">
        <v>156</v>
      </c>
      <c r="B17" s="113">
        <f>SUM(B18:B21)</f>
        <v>3166926</v>
      </c>
      <c r="C17" s="113">
        <f>SUM(C18:C21)</f>
        <v>158331</v>
      </c>
      <c r="D17" s="113">
        <f>SUM(D18:D21)</f>
        <v>3008595</v>
      </c>
      <c r="E17" s="106">
        <f t="shared" si="1"/>
        <v>4.999516881670112</v>
      </c>
      <c r="F17" s="107">
        <f t="shared" si="0"/>
        <v>95.00048311832988</v>
      </c>
    </row>
    <row r="18" spans="1:6" ht="16.5" customHeight="1">
      <c r="A18" s="227" t="s">
        <v>157</v>
      </c>
      <c r="B18" s="115">
        <v>2670505</v>
      </c>
      <c r="C18" s="115">
        <v>0</v>
      </c>
      <c r="D18" s="115">
        <f>SUM(B18-C18)</f>
        <v>2670505</v>
      </c>
      <c r="E18" s="111">
        <f t="shared" si="1"/>
        <v>0</v>
      </c>
      <c r="F18" s="116">
        <f t="shared" si="0"/>
        <v>100</v>
      </c>
    </row>
    <row r="19" spans="1:6" ht="12.75">
      <c r="A19" s="227" t="s">
        <v>158</v>
      </c>
      <c r="B19" s="115">
        <v>7732</v>
      </c>
      <c r="C19" s="115">
        <v>0</v>
      </c>
      <c r="D19" s="115">
        <f>SUM(B19-C19)</f>
        <v>7732</v>
      </c>
      <c r="E19" s="111">
        <f t="shared" si="1"/>
        <v>0</v>
      </c>
      <c r="F19" s="116">
        <f t="shared" si="0"/>
        <v>100</v>
      </c>
    </row>
    <row r="20" spans="1:6" ht="12.75">
      <c r="A20" s="227" t="s">
        <v>159</v>
      </c>
      <c r="B20" s="115">
        <v>332487</v>
      </c>
      <c r="C20" s="221">
        <v>85629</v>
      </c>
      <c r="D20" s="115">
        <f>SUM(B20-C20)</f>
        <v>246858</v>
      </c>
      <c r="E20" s="111">
        <f t="shared" si="1"/>
        <v>25.75408963357966</v>
      </c>
      <c r="F20" s="116">
        <f t="shared" si="0"/>
        <v>74.24591036642035</v>
      </c>
    </row>
    <row r="21" spans="1:6" ht="12.75">
      <c r="A21" s="227" t="s">
        <v>160</v>
      </c>
      <c r="B21" s="221">
        <v>156202</v>
      </c>
      <c r="C21" s="115">
        <v>72702</v>
      </c>
      <c r="D21" s="115">
        <f>SUM(B21-C21)</f>
        <v>83500</v>
      </c>
      <c r="E21" s="111">
        <f t="shared" si="1"/>
        <v>46.54357818721911</v>
      </c>
      <c r="F21" s="116">
        <f t="shared" si="0"/>
        <v>53.45642181278089</v>
      </c>
    </row>
    <row r="22" spans="1:6" ht="18.75" customHeight="1">
      <c r="A22" s="228" t="s">
        <v>161</v>
      </c>
      <c r="B22" s="113">
        <f>SUM(B23:B26)</f>
        <v>485320</v>
      </c>
      <c r="C22" s="113">
        <f>SUM(C23:C26)</f>
        <v>18165</v>
      </c>
      <c r="D22" s="113">
        <f>SUM(D23:D26)</f>
        <v>467155</v>
      </c>
      <c r="E22" s="106">
        <f t="shared" si="1"/>
        <v>3.742891288222204</v>
      </c>
      <c r="F22" s="225">
        <f t="shared" si="0"/>
        <v>96.25710871177779</v>
      </c>
    </row>
    <row r="23" spans="1:6" ht="12.75">
      <c r="A23" s="227" t="s">
        <v>162</v>
      </c>
      <c r="B23" s="115">
        <v>344685</v>
      </c>
      <c r="C23" s="115">
        <v>0</v>
      </c>
      <c r="D23" s="115">
        <f>SUM(B23-C23)</f>
        <v>344685</v>
      </c>
      <c r="E23" s="111">
        <f t="shared" si="1"/>
        <v>0</v>
      </c>
      <c r="F23" s="116">
        <f t="shared" si="0"/>
        <v>100</v>
      </c>
    </row>
    <row r="24" spans="1:6" ht="12.75">
      <c r="A24" s="227" t="s">
        <v>163</v>
      </c>
      <c r="B24" s="115">
        <v>5935</v>
      </c>
      <c r="C24" s="115">
        <v>0</v>
      </c>
      <c r="D24" s="115">
        <f>SUM(B24-C24)</f>
        <v>5935</v>
      </c>
      <c r="E24" s="111">
        <f t="shared" si="1"/>
        <v>0</v>
      </c>
      <c r="F24" s="116">
        <f t="shared" si="0"/>
        <v>100</v>
      </c>
    </row>
    <row r="25" spans="1:6" ht="12.75">
      <c r="A25" s="227" t="s">
        <v>164</v>
      </c>
      <c r="B25" s="115">
        <v>82359</v>
      </c>
      <c r="C25" s="115">
        <v>13532</v>
      </c>
      <c r="D25" s="115">
        <f>SUM(B25-C25)</f>
        <v>68827</v>
      </c>
      <c r="E25" s="111">
        <f t="shared" si="1"/>
        <v>16.43050546995471</v>
      </c>
      <c r="F25" s="116">
        <f t="shared" si="0"/>
        <v>83.56949453004529</v>
      </c>
    </row>
    <row r="26" spans="1:6" ht="12.75">
      <c r="A26" s="227" t="s">
        <v>165</v>
      </c>
      <c r="B26" s="115">
        <v>52341</v>
      </c>
      <c r="C26" s="115">
        <v>4633</v>
      </c>
      <c r="D26" s="115">
        <f>SUM(B26-C26)</f>
        <v>47708</v>
      </c>
      <c r="E26" s="111">
        <f t="shared" si="1"/>
        <v>8.851569515293939</v>
      </c>
      <c r="F26" s="116">
        <f t="shared" si="0"/>
        <v>91.14843048470607</v>
      </c>
    </row>
    <row r="27" spans="1:6" ht="12.75">
      <c r="A27" s="228" t="s">
        <v>166</v>
      </c>
      <c r="B27" s="113">
        <v>1200000</v>
      </c>
      <c r="C27" s="113">
        <v>547093</v>
      </c>
      <c r="D27" s="113">
        <f>SUM(B27-C27)</f>
        <v>652907</v>
      </c>
      <c r="E27" s="106">
        <f t="shared" si="1"/>
        <v>45.59108333333333</v>
      </c>
      <c r="F27" s="107">
        <f t="shared" si="0"/>
        <v>54.40891666666667</v>
      </c>
    </row>
    <row r="28" spans="1:6" ht="12.75">
      <c r="A28" s="228" t="s">
        <v>167</v>
      </c>
      <c r="B28" s="113">
        <f>SUM(B29:B30)</f>
        <v>520000</v>
      </c>
      <c r="C28" s="113">
        <f>SUM(C29:C30)</f>
        <v>590788</v>
      </c>
      <c r="D28" s="114">
        <f>SUM(D29:D30)</f>
        <v>-70788</v>
      </c>
      <c r="E28" s="106">
        <f t="shared" si="1"/>
        <v>113.61307692307692</v>
      </c>
      <c r="F28" s="354">
        <f t="shared" si="0"/>
        <v>-13.613076923076923</v>
      </c>
    </row>
    <row r="29" spans="1:6" ht="15.75" customHeight="1">
      <c r="A29" s="227" t="s">
        <v>168</v>
      </c>
      <c r="B29" s="222">
        <v>500000</v>
      </c>
      <c r="C29" s="222">
        <v>459921</v>
      </c>
      <c r="D29" s="222">
        <f>SUM(B29-C29)</f>
        <v>40079</v>
      </c>
      <c r="E29" s="223">
        <f t="shared" si="1"/>
        <v>91.9842</v>
      </c>
      <c r="F29" s="134">
        <f t="shared" si="0"/>
        <v>8.0158</v>
      </c>
    </row>
    <row r="30" spans="1:6" ht="16.5" customHeight="1">
      <c r="A30" s="227" t="s">
        <v>169</v>
      </c>
      <c r="B30" s="221">
        <v>20000</v>
      </c>
      <c r="C30" s="221">
        <v>130867</v>
      </c>
      <c r="D30" s="352">
        <f>SUM(B30-C30)</f>
        <v>-110867</v>
      </c>
      <c r="E30" s="223">
        <f t="shared" si="1"/>
        <v>654.335</v>
      </c>
      <c r="F30" s="353">
        <f t="shared" si="0"/>
        <v>-554.335</v>
      </c>
    </row>
    <row r="31" spans="1:6" ht="16.5" customHeight="1">
      <c r="A31" s="228" t="s">
        <v>127</v>
      </c>
      <c r="B31" s="224">
        <f>SUM(B32+B34)</f>
        <v>679710</v>
      </c>
      <c r="C31" s="224">
        <f>SUM(C32+C34)</f>
        <v>16240</v>
      </c>
      <c r="D31" s="224">
        <f>SUM(D32+D34)</f>
        <v>663470</v>
      </c>
      <c r="E31" s="19">
        <f>(C31*100)/B31</f>
        <v>2.389254240779156</v>
      </c>
      <c r="F31" s="225">
        <f>(D31*100)/B31</f>
        <v>97.61074575922085</v>
      </c>
    </row>
    <row r="32" spans="1:6" ht="16.5" customHeight="1">
      <c r="A32" s="228" t="s">
        <v>209</v>
      </c>
      <c r="B32" s="224">
        <f>SUM(B33)</f>
        <v>579710</v>
      </c>
      <c r="C32" s="224">
        <f>SUM(C33)</f>
        <v>0</v>
      </c>
      <c r="D32" s="224">
        <f>SUM(D33)</f>
        <v>579710</v>
      </c>
      <c r="E32" s="19">
        <f>(C32*100)/B32</f>
        <v>0</v>
      </c>
      <c r="F32" s="225">
        <f>(D32*100)/B32</f>
        <v>100</v>
      </c>
    </row>
    <row r="33" spans="1:6" ht="16.5" customHeight="1">
      <c r="A33" s="227" t="s">
        <v>210</v>
      </c>
      <c r="B33" s="221">
        <v>579710</v>
      </c>
      <c r="C33" s="221">
        <v>0</v>
      </c>
      <c r="D33" s="221">
        <f>SUM(B33-C33)</f>
        <v>579710</v>
      </c>
      <c r="E33" s="223">
        <f>(C33*100)/B33</f>
        <v>0</v>
      </c>
      <c r="F33" s="134">
        <f>(D33*100)/B33</f>
        <v>100</v>
      </c>
    </row>
    <row r="34" spans="1:6" ht="12.75">
      <c r="A34" s="228" t="s">
        <v>170</v>
      </c>
      <c r="B34" s="224">
        <f aca="true" t="shared" si="2" ref="B34:D35">SUM(B35)</f>
        <v>100000</v>
      </c>
      <c r="C34" s="224">
        <f t="shared" si="2"/>
        <v>16240</v>
      </c>
      <c r="D34" s="224">
        <f t="shared" si="2"/>
        <v>83760</v>
      </c>
      <c r="E34" s="19">
        <f t="shared" si="1"/>
        <v>16.24</v>
      </c>
      <c r="F34" s="225">
        <f t="shared" si="0"/>
        <v>83.76</v>
      </c>
    </row>
    <row r="35" spans="1:6" ht="18" customHeight="1">
      <c r="A35" s="228" t="s">
        <v>171</v>
      </c>
      <c r="B35" s="224">
        <f t="shared" si="2"/>
        <v>100000</v>
      </c>
      <c r="C35" s="224">
        <f t="shared" si="2"/>
        <v>16240</v>
      </c>
      <c r="D35" s="224">
        <f t="shared" si="2"/>
        <v>83760</v>
      </c>
      <c r="E35" s="19">
        <f t="shared" si="1"/>
        <v>16.24</v>
      </c>
      <c r="F35" s="225">
        <f t="shared" si="0"/>
        <v>83.76</v>
      </c>
    </row>
    <row r="36" spans="1:6" ht="14.25" customHeight="1">
      <c r="A36" s="227" t="s">
        <v>172</v>
      </c>
      <c r="B36" s="115">
        <v>100000</v>
      </c>
      <c r="C36" s="115">
        <v>16240</v>
      </c>
      <c r="D36" s="115">
        <f>SUM(B36-C36)</f>
        <v>83760</v>
      </c>
      <c r="E36" s="111">
        <f t="shared" si="1"/>
        <v>16.24</v>
      </c>
      <c r="F36" s="116">
        <f t="shared" si="0"/>
        <v>83.76</v>
      </c>
    </row>
    <row r="37" spans="1:6" ht="18.75" customHeight="1">
      <c r="A37" s="228" t="s">
        <v>147</v>
      </c>
      <c r="B37" s="121">
        <f>SUM(B38)</f>
        <v>10400000</v>
      </c>
      <c r="C37" s="121">
        <f>SUM(C38)</f>
        <v>4443499</v>
      </c>
      <c r="D37" s="121">
        <f>SUM(D38)</f>
        <v>5956501</v>
      </c>
      <c r="E37" s="106">
        <f t="shared" si="1"/>
        <v>42.72595192307692</v>
      </c>
      <c r="F37" s="107">
        <f t="shared" si="0"/>
        <v>57.27404807692308</v>
      </c>
    </row>
    <row r="38" spans="1:6" ht="12.75">
      <c r="A38" s="227" t="s">
        <v>173</v>
      </c>
      <c r="B38" s="113">
        <f>SUM(B39:B40)</f>
        <v>10400000</v>
      </c>
      <c r="C38" s="113">
        <f>SUM(C39:C40)</f>
        <v>4443499</v>
      </c>
      <c r="D38" s="113">
        <f>SUM(D39:D40)</f>
        <v>5956501</v>
      </c>
      <c r="E38" s="106">
        <f t="shared" si="1"/>
        <v>42.72595192307692</v>
      </c>
      <c r="F38" s="107">
        <f t="shared" si="0"/>
        <v>57.27404807692308</v>
      </c>
    </row>
    <row r="39" spans="1:6" ht="12.75">
      <c r="A39" s="227" t="s">
        <v>174</v>
      </c>
      <c r="B39" s="115">
        <v>10000000</v>
      </c>
      <c r="C39" s="115">
        <v>4443499</v>
      </c>
      <c r="D39" s="115">
        <f>SUM(B39-C39)</f>
        <v>5556501</v>
      </c>
      <c r="E39" s="111">
        <f>(C39*100)/B39</f>
        <v>44.43499</v>
      </c>
      <c r="F39" s="116">
        <f t="shared" si="0"/>
        <v>55.56501</v>
      </c>
    </row>
    <row r="40" spans="1:6" ht="12.75">
      <c r="A40" s="227" t="s">
        <v>175</v>
      </c>
      <c r="B40" s="115">
        <v>400000</v>
      </c>
      <c r="C40" s="115">
        <v>0</v>
      </c>
      <c r="D40" s="115">
        <f>SUM(B40-C40)</f>
        <v>400000</v>
      </c>
      <c r="E40" s="111">
        <f>(C40*100)/B40</f>
        <v>0</v>
      </c>
      <c r="F40" s="116">
        <f t="shared" si="0"/>
        <v>100</v>
      </c>
    </row>
    <row r="41" spans="1:6" ht="12.75">
      <c r="A41" s="228" t="s">
        <v>131</v>
      </c>
      <c r="B41" s="113">
        <v>150000</v>
      </c>
      <c r="C41" s="113">
        <v>257152</v>
      </c>
      <c r="D41" s="114">
        <f>SUM(B41-C41)</f>
        <v>-107152</v>
      </c>
      <c r="E41" s="106">
        <f t="shared" si="1"/>
        <v>171.43466666666666</v>
      </c>
      <c r="F41" s="354">
        <f t="shared" si="0"/>
        <v>-71.43466666666667</v>
      </c>
    </row>
    <row r="42" spans="1:6" ht="12.75">
      <c r="A42" s="301" t="s">
        <v>2</v>
      </c>
      <c r="B42" s="305">
        <f>SUM(B43+B44)</f>
        <v>5800213</v>
      </c>
      <c r="C42" s="305">
        <f>SUM(C43+C44)</f>
        <v>4901107</v>
      </c>
      <c r="D42" s="305">
        <f>SUM(D43+D44)</f>
        <v>899106</v>
      </c>
      <c r="E42" s="303">
        <f>(C42*100)/B42</f>
        <v>84.4987416841416</v>
      </c>
      <c r="F42" s="304">
        <f t="shared" si="0"/>
        <v>15.5012583158584</v>
      </c>
    </row>
    <row r="43" spans="1:6" ht="12.75">
      <c r="A43" s="227" t="s">
        <v>198</v>
      </c>
      <c r="B43" s="115">
        <v>5403663</v>
      </c>
      <c r="C43" s="115">
        <v>4665164</v>
      </c>
      <c r="D43" s="115">
        <f>SUM(B43-C43)</f>
        <v>738499</v>
      </c>
      <c r="E43" s="111">
        <f t="shared" si="1"/>
        <v>86.33336312793747</v>
      </c>
      <c r="F43" s="116">
        <f t="shared" si="0"/>
        <v>13.666636872062526</v>
      </c>
    </row>
    <row r="44" spans="1:6" ht="12.75">
      <c r="A44" s="227" t="s">
        <v>176</v>
      </c>
      <c r="B44" s="115">
        <f aca="true" t="shared" si="3" ref="B44:D45">SUM(B45)</f>
        <v>396550</v>
      </c>
      <c r="C44" s="115">
        <f t="shared" si="3"/>
        <v>235943</v>
      </c>
      <c r="D44" s="115">
        <f t="shared" si="3"/>
        <v>160607</v>
      </c>
      <c r="E44" s="111">
        <f t="shared" si="1"/>
        <v>59.49892825620981</v>
      </c>
      <c r="F44" s="116">
        <f t="shared" si="0"/>
        <v>40.50107174379019</v>
      </c>
    </row>
    <row r="45" spans="1:6" ht="12.75">
      <c r="A45" s="227" t="s">
        <v>177</v>
      </c>
      <c r="B45" s="115">
        <f t="shared" si="3"/>
        <v>396550</v>
      </c>
      <c r="C45" s="115">
        <f t="shared" si="3"/>
        <v>235943</v>
      </c>
      <c r="D45" s="115">
        <f t="shared" si="3"/>
        <v>160607</v>
      </c>
      <c r="E45" s="111">
        <f t="shared" si="1"/>
        <v>59.49892825620981</v>
      </c>
      <c r="F45" s="116">
        <f t="shared" si="0"/>
        <v>40.50107174379019</v>
      </c>
    </row>
    <row r="46" spans="1:6" ht="16.5" customHeight="1">
      <c r="A46" s="227" t="s">
        <v>178</v>
      </c>
      <c r="B46" s="115">
        <v>396550</v>
      </c>
      <c r="C46" s="115">
        <v>235943</v>
      </c>
      <c r="D46" s="115">
        <f>SUM(B46-C46)</f>
        <v>160607</v>
      </c>
      <c r="E46" s="111">
        <f t="shared" si="1"/>
        <v>59.49892825620981</v>
      </c>
      <c r="F46" s="116">
        <f t="shared" si="0"/>
        <v>40.50107174379019</v>
      </c>
    </row>
    <row r="47" spans="1:6" ht="27" customHeight="1">
      <c r="A47" s="317" t="s">
        <v>179</v>
      </c>
      <c r="B47" s="314">
        <f>SUM(B48:B50)</f>
        <v>4335156</v>
      </c>
      <c r="C47" s="314">
        <f>SUM(C48:C50)</f>
        <v>1396346</v>
      </c>
      <c r="D47" s="314">
        <f>SUM(D48:D50)</f>
        <v>2938810</v>
      </c>
      <c r="E47" s="318">
        <f t="shared" si="1"/>
        <v>32.2098212844013</v>
      </c>
      <c r="F47" s="319">
        <f>(D47*100)/B47</f>
        <v>67.7901787155987</v>
      </c>
    </row>
    <row r="48" spans="1:6" ht="18" customHeight="1">
      <c r="A48" s="227" t="s">
        <v>4</v>
      </c>
      <c r="B48" s="115">
        <v>2457076</v>
      </c>
      <c r="C48" s="115">
        <v>1396346</v>
      </c>
      <c r="D48" s="115">
        <f>SUM(B48-C48)</f>
        <v>1060730</v>
      </c>
      <c r="E48" s="111">
        <f t="shared" si="1"/>
        <v>56.82958117697621</v>
      </c>
      <c r="F48" s="116">
        <f>(D48*100)/B48</f>
        <v>43.17041882302379</v>
      </c>
    </row>
    <row r="49" spans="1:6" ht="12.75" customHeight="1">
      <c r="A49" s="227" t="s">
        <v>4</v>
      </c>
      <c r="B49" s="115">
        <v>6733</v>
      </c>
      <c r="C49" s="115">
        <v>0</v>
      </c>
      <c r="D49" s="115">
        <f>SUM(B49-C49)</f>
        <v>6733</v>
      </c>
      <c r="E49" s="111">
        <f t="shared" si="1"/>
        <v>0</v>
      </c>
      <c r="F49" s="116">
        <f>(D49*100)/B49</f>
        <v>100</v>
      </c>
    </row>
    <row r="50" spans="1:6" ht="12.75" customHeight="1" thickBot="1">
      <c r="A50" s="227" t="s">
        <v>58</v>
      </c>
      <c r="B50" s="115">
        <v>1871347</v>
      </c>
      <c r="C50" s="115">
        <v>0</v>
      </c>
      <c r="D50" s="115">
        <f>SUM(B50-C50)</f>
        <v>1871347</v>
      </c>
      <c r="E50" s="111">
        <f t="shared" si="1"/>
        <v>0</v>
      </c>
      <c r="F50" s="116">
        <f>(D50*100)/B50</f>
        <v>100</v>
      </c>
    </row>
    <row r="51" spans="1:6" ht="12.75" customHeight="1" hidden="1" thickBot="1">
      <c r="A51" s="227" t="s">
        <v>58</v>
      </c>
      <c r="B51" s="115"/>
      <c r="C51" s="115"/>
      <c r="D51" s="115"/>
      <c r="E51" s="111"/>
      <c r="F51" s="116"/>
    </row>
    <row r="52" spans="1:6" ht="12.75" customHeight="1" hidden="1">
      <c r="A52" s="226" t="s">
        <v>192</v>
      </c>
      <c r="B52" s="241">
        <f aca="true" t="shared" si="4" ref="B52:D56">SUM(B53)</f>
        <v>0</v>
      </c>
      <c r="C52" s="241">
        <f t="shared" si="4"/>
        <v>0</v>
      </c>
      <c r="D52" s="241">
        <f t="shared" si="4"/>
        <v>0</v>
      </c>
      <c r="E52" s="253" t="e">
        <f aca="true" t="shared" si="5" ref="E52:E57">SUM(C52*100)/B52</f>
        <v>#DIV/0!</v>
      </c>
      <c r="F52" s="254" t="e">
        <f aca="true" t="shared" si="6" ref="F52:F57">SUM(D52*100)/B52</f>
        <v>#DIV/0!</v>
      </c>
    </row>
    <row r="53" spans="1:6" ht="12.75" customHeight="1" hidden="1">
      <c r="A53" s="227" t="s">
        <v>152</v>
      </c>
      <c r="B53" s="115">
        <f t="shared" si="4"/>
        <v>0</v>
      </c>
      <c r="C53" s="115">
        <f t="shared" si="4"/>
        <v>0</v>
      </c>
      <c r="D53" s="115">
        <f t="shared" si="4"/>
        <v>0</v>
      </c>
      <c r="E53" s="111" t="e">
        <f t="shared" si="5"/>
        <v>#DIV/0!</v>
      </c>
      <c r="F53" s="116" t="e">
        <f t="shared" si="6"/>
        <v>#DIV/0!</v>
      </c>
    </row>
    <row r="54" spans="1:6" ht="12.75" customHeight="1" hidden="1">
      <c r="A54" s="227" t="s">
        <v>1</v>
      </c>
      <c r="B54" s="115">
        <f t="shared" si="4"/>
        <v>0</v>
      </c>
      <c r="C54" s="115">
        <f t="shared" si="4"/>
        <v>0</v>
      </c>
      <c r="D54" s="115">
        <f t="shared" si="4"/>
        <v>0</v>
      </c>
      <c r="E54" s="111" t="e">
        <f t="shared" si="5"/>
        <v>#DIV/0!</v>
      </c>
      <c r="F54" s="116" t="e">
        <f t="shared" si="6"/>
        <v>#DIV/0!</v>
      </c>
    </row>
    <row r="55" spans="1:6" ht="12.75" customHeight="1" hidden="1">
      <c r="A55" s="227" t="s">
        <v>125</v>
      </c>
      <c r="B55" s="115">
        <f t="shared" si="4"/>
        <v>0</v>
      </c>
      <c r="C55" s="115">
        <f t="shared" si="4"/>
        <v>0</v>
      </c>
      <c r="D55" s="115">
        <f t="shared" si="4"/>
        <v>0</v>
      </c>
      <c r="E55" s="111" t="e">
        <f t="shared" si="5"/>
        <v>#DIV/0!</v>
      </c>
      <c r="F55" s="116" t="e">
        <f t="shared" si="6"/>
        <v>#DIV/0!</v>
      </c>
    </row>
    <row r="56" spans="1:6" ht="12.75" customHeight="1" hidden="1">
      <c r="A56" s="227" t="s">
        <v>193</v>
      </c>
      <c r="B56" s="115">
        <f t="shared" si="4"/>
        <v>0</v>
      </c>
      <c r="C56" s="115">
        <f t="shared" si="4"/>
        <v>0</v>
      </c>
      <c r="D56" s="115">
        <f t="shared" si="4"/>
        <v>0</v>
      </c>
      <c r="E56" s="111" t="e">
        <f t="shared" si="5"/>
        <v>#DIV/0!</v>
      </c>
      <c r="F56" s="116" t="e">
        <f t="shared" si="6"/>
        <v>#DIV/0!</v>
      </c>
    </row>
    <row r="57" spans="1:6" ht="42" customHeight="1" hidden="1" thickBot="1">
      <c r="A57" s="237" t="s">
        <v>194</v>
      </c>
      <c r="B57" s="115">
        <v>0</v>
      </c>
      <c r="C57" s="115">
        <v>0</v>
      </c>
      <c r="D57" s="115">
        <f>SUM(B57-C57)</f>
        <v>0</v>
      </c>
      <c r="E57" s="111" t="e">
        <f t="shared" si="5"/>
        <v>#DIV/0!</v>
      </c>
      <c r="F57" s="116" t="e">
        <f t="shared" si="6"/>
        <v>#DIV/0!</v>
      </c>
    </row>
    <row r="58" spans="1:6" ht="18.75" customHeight="1" thickBot="1">
      <c r="A58" s="309" t="s">
        <v>6</v>
      </c>
      <c r="B58" s="310">
        <f>SUM(B7+B47+B52)</f>
        <v>29382876</v>
      </c>
      <c r="C58" s="311">
        <f>SUM(C7+C47+C52)</f>
        <v>13319730</v>
      </c>
      <c r="D58" s="310">
        <f>SUM(D7+D47+D52)</f>
        <v>16063146</v>
      </c>
      <c r="E58" s="312">
        <f t="shared" si="1"/>
        <v>45.33160743012358</v>
      </c>
      <c r="F58" s="313">
        <f>(D58*100)/B58</f>
        <v>54.66839256987642</v>
      </c>
    </row>
    <row r="59" spans="1:6" ht="25.5" customHeight="1">
      <c r="A59" s="17" t="s">
        <v>103</v>
      </c>
      <c r="E59" s="220"/>
      <c r="F59" s="220"/>
    </row>
    <row r="60" spans="2:6" ht="12.75">
      <c r="B60" s="18"/>
      <c r="C60" s="340"/>
      <c r="D60" s="18"/>
      <c r="E60" s="19"/>
      <c r="F60" s="19"/>
    </row>
    <row r="61" spans="3:4" ht="12.75">
      <c r="C61" s="136"/>
      <c r="D61" s="136"/>
    </row>
    <row r="62" ht="12.75">
      <c r="C62" s="102"/>
    </row>
  </sheetData>
  <sheetProtection/>
  <mergeCells count="4">
    <mergeCell ref="A3:F3"/>
    <mergeCell ref="A2:F2"/>
    <mergeCell ref="A1:F1"/>
    <mergeCell ref="A5:F5"/>
  </mergeCells>
  <printOptions/>
  <pageMargins left="0.5905511811023623" right="0.3937007874015748" top="0.984251968503937" bottom="0.5905511811023623" header="0" footer="0"/>
  <pageSetup horizontalDpi="600" verticalDpi="600" orientation="portrait" paperSize="5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="130" zoomScaleNormal="130" zoomScalePageLayoutView="0" workbookViewId="0" topLeftCell="A1">
      <selection activeCell="G10" sqref="G10"/>
    </sheetView>
  </sheetViews>
  <sheetFormatPr defaultColWidth="11.421875" defaultRowHeight="12.75"/>
  <cols>
    <col min="1" max="1" width="15.8515625" style="187" customWidth="1"/>
    <col min="2" max="2" width="41.421875" style="187" customWidth="1"/>
    <col min="3" max="3" width="17.28125" style="187" customWidth="1"/>
    <col min="4" max="4" width="15.57421875" style="187" customWidth="1"/>
    <col min="5" max="5" width="16.140625" style="187" customWidth="1"/>
    <col min="6" max="6" width="11.00390625" style="187" customWidth="1"/>
    <col min="7" max="7" width="11.57421875" style="187" customWidth="1"/>
    <col min="8" max="8" width="8.57421875" style="187" customWidth="1"/>
    <col min="9" max="9" width="21.57421875" style="187" customWidth="1"/>
    <col min="10" max="16384" width="11.57421875" style="187" customWidth="1"/>
  </cols>
  <sheetData>
    <row r="1" spans="1:6" ht="13.5">
      <c r="A1" s="363" t="s">
        <v>62</v>
      </c>
      <c r="B1" s="364"/>
      <c r="C1" s="364"/>
      <c r="D1" s="364"/>
      <c r="E1" s="364"/>
      <c r="F1" s="365"/>
    </row>
    <row r="2" spans="1:6" ht="21" customHeight="1">
      <c r="A2" s="366" t="s">
        <v>111</v>
      </c>
      <c r="B2" s="367"/>
      <c r="C2" s="367"/>
      <c r="D2" s="367"/>
      <c r="E2" s="367"/>
      <c r="F2" s="368"/>
    </row>
    <row r="3" spans="1:6" ht="14.25" thickBot="1">
      <c r="A3" s="369" t="s">
        <v>151</v>
      </c>
      <c r="B3" s="370"/>
      <c r="C3" s="370"/>
      <c r="D3" s="370"/>
      <c r="E3" s="370"/>
      <c r="F3" s="371"/>
    </row>
    <row r="4" spans="1:6" ht="27" customHeight="1" thickBot="1">
      <c r="A4" s="188" t="s">
        <v>112</v>
      </c>
      <c r="B4" s="372" t="s">
        <v>113</v>
      </c>
      <c r="C4" s="374" t="s">
        <v>114</v>
      </c>
      <c r="D4" s="375"/>
      <c r="E4" s="376" t="s">
        <v>30</v>
      </c>
      <c r="F4" s="377" t="s">
        <v>115</v>
      </c>
    </row>
    <row r="5" spans="1:6" ht="22.5" customHeight="1" thickBot="1">
      <c r="A5" s="189" t="s">
        <v>116</v>
      </c>
      <c r="B5" s="373"/>
      <c r="C5" s="324">
        <v>43708</v>
      </c>
      <c r="D5" s="324">
        <v>44074</v>
      </c>
      <c r="E5" s="373"/>
      <c r="F5" s="378"/>
    </row>
    <row r="6" spans="1:9" ht="13.5">
      <c r="A6" s="190" t="s">
        <v>117</v>
      </c>
      <c r="B6" s="320" t="s">
        <v>118</v>
      </c>
      <c r="C6" s="321">
        <f>C7+C21</f>
        <v>19381671</v>
      </c>
      <c r="D6" s="321">
        <f>D7+D21</f>
        <v>11923384</v>
      </c>
      <c r="E6" s="341">
        <f>SUM(D6-C6)</f>
        <v>-7458287</v>
      </c>
      <c r="F6" s="342">
        <f aca="true" t="shared" si="0" ref="F6:F11">SUM(E6/C6)</f>
        <v>-0.3848113508891984</v>
      </c>
      <c r="I6" s="248"/>
    </row>
    <row r="7" spans="1:8" ht="12.75">
      <c r="A7" s="191" t="s">
        <v>119</v>
      </c>
      <c r="B7" s="191" t="s">
        <v>120</v>
      </c>
      <c r="C7" s="192">
        <f>SUM(C8+C10)</f>
        <v>12292296</v>
      </c>
      <c r="D7" s="192">
        <f>SUM(D8+D10)</f>
        <v>7022277</v>
      </c>
      <c r="E7" s="193">
        <f aca="true" t="shared" si="1" ref="E7:E27">SUM(D7-C7)</f>
        <v>-5270019</v>
      </c>
      <c r="F7" s="194">
        <f t="shared" si="0"/>
        <v>-0.4287253577362602</v>
      </c>
      <c r="H7" s="239"/>
    </row>
    <row r="8" spans="1:6" ht="12.75">
      <c r="A8" s="191" t="s">
        <v>121</v>
      </c>
      <c r="B8" s="191" t="s">
        <v>21</v>
      </c>
      <c r="C8" s="192">
        <f>SUM(C9)</f>
        <v>1314050</v>
      </c>
      <c r="D8" s="192">
        <f>SUM(D9)</f>
        <v>761349</v>
      </c>
      <c r="E8" s="193">
        <f>SUM(D8-C8)</f>
        <v>-552701</v>
      </c>
      <c r="F8" s="194">
        <f t="shared" si="0"/>
        <v>-0.42060880483999846</v>
      </c>
    </row>
    <row r="9" spans="1:6" ht="12.75">
      <c r="A9" s="195" t="s">
        <v>122</v>
      </c>
      <c r="B9" s="195" t="s">
        <v>123</v>
      </c>
      <c r="C9" s="196">
        <v>1314050</v>
      </c>
      <c r="D9" s="196">
        <f>SUM('EJECUCION DE YS-08-2020'!C10)</f>
        <v>761349</v>
      </c>
      <c r="E9" s="255">
        <f t="shared" si="1"/>
        <v>-552701</v>
      </c>
      <c r="F9" s="256">
        <f t="shared" si="0"/>
        <v>-0.42060880483999846</v>
      </c>
    </row>
    <row r="10" spans="1:6" ht="12.75">
      <c r="A10" s="191" t="s">
        <v>124</v>
      </c>
      <c r="B10" s="191" t="s">
        <v>125</v>
      </c>
      <c r="C10" s="251">
        <f>SUM(C11:C20)</f>
        <v>10978246</v>
      </c>
      <c r="D10" s="192">
        <f>SUM(D11:D20)</f>
        <v>6260928</v>
      </c>
      <c r="E10" s="193">
        <f t="shared" si="1"/>
        <v>-4717318</v>
      </c>
      <c r="F10" s="194">
        <f t="shared" si="0"/>
        <v>-0.4296968750745793</v>
      </c>
    </row>
    <row r="11" spans="1:6" ht="12.75">
      <c r="A11" s="197" t="s">
        <v>126</v>
      </c>
      <c r="B11" s="197" t="s">
        <v>127</v>
      </c>
      <c r="C11" s="196">
        <v>57650</v>
      </c>
      <c r="D11" s="198">
        <f>SUM('EJECUCION DE YS-08-2020'!C31)</f>
        <v>16240</v>
      </c>
      <c r="E11" s="255">
        <f t="shared" si="1"/>
        <v>-41410</v>
      </c>
      <c r="F11" s="256">
        <f t="shared" si="0"/>
        <v>-0.7183000867302689</v>
      </c>
    </row>
    <row r="12" spans="1:6" ht="12.75">
      <c r="A12" s="197"/>
      <c r="B12" s="197" t="s">
        <v>201</v>
      </c>
      <c r="C12" s="196">
        <v>111983</v>
      </c>
      <c r="D12" s="198">
        <f>SUM('EJECUCION DE YS-08-2020'!C13)</f>
        <v>141673</v>
      </c>
      <c r="E12" s="246">
        <f>SUM(D12-C12)</f>
        <v>29690</v>
      </c>
      <c r="F12" s="247">
        <v>1</v>
      </c>
    </row>
    <row r="13" spans="1:6" ht="12.75">
      <c r="A13" s="197" t="s">
        <v>128</v>
      </c>
      <c r="B13" s="197" t="s">
        <v>182</v>
      </c>
      <c r="C13" s="196">
        <v>316772</v>
      </c>
      <c r="D13" s="198">
        <f>SUM('EJECUCION DE YS-08-2020'!C14)</f>
        <v>87987</v>
      </c>
      <c r="E13" s="193">
        <f t="shared" si="1"/>
        <v>-228785</v>
      </c>
      <c r="F13" s="194">
        <f>SUM(E13/C13)</f>
        <v>-0.7222387079666132</v>
      </c>
    </row>
    <row r="14" spans="1:9" ht="12.75">
      <c r="A14" s="197"/>
      <c r="B14" s="197" t="s">
        <v>195</v>
      </c>
      <c r="C14" s="196">
        <v>1857914</v>
      </c>
      <c r="D14" s="198">
        <f>SUM('EJECUCION DE YS-08-2020'!C17)</f>
        <v>158331</v>
      </c>
      <c r="E14" s="255">
        <f t="shared" si="1"/>
        <v>-1699583</v>
      </c>
      <c r="F14" s="256">
        <f>SUM(E14/C14)</f>
        <v>-0.9147802320236567</v>
      </c>
      <c r="I14" s="239"/>
    </row>
    <row r="15" spans="1:9" ht="12.75">
      <c r="A15" s="197"/>
      <c r="B15" s="197" t="s">
        <v>161</v>
      </c>
      <c r="C15" s="196">
        <v>321557</v>
      </c>
      <c r="D15" s="198">
        <f>SUM('EJECUCION DE YS-08-2020'!C22)</f>
        <v>18165</v>
      </c>
      <c r="E15" s="255">
        <f t="shared" si="1"/>
        <v>-303392</v>
      </c>
      <c r="F15" s="256">
        <f>SUM(E15/C15)</f>
        <v>-0.9435092378645155</v>
      </c>
      <c r="I15" s="239"/>
    </row>
    <row r="16" spans="1:6" ht="12.75">
      <c r="A16" s="197"/>
      <c r="B16" s="197" t="s">
        <v>196</v>
      </c>
      <c r="C16" s="196">
        <v>626032</v>
      </c>
      <c r="D16" s="198">
        <f>SUM('EJECUCION DE YS-08-2020'!C27)</f>
        <v>547093</v>
      </c>
      <c r="E16" s="255">
        <f>SUM(D16-C16)</f>
        <v>-78939</v>
      </c>
      <c r="F16" s="256">
        <f>SUM(E16/C16)</f>
        <v>-0.12609419326807575</v>
      </c>
    </row>
    <row r="17" spans="1:6" ht="12.75">
      <c r="A17" s="197" t="s">
        <v>129</v>
      </c>
      <c r="B17" s="197" t="s">
        <v>167</v>
      </c>
      <c r="C17" s="196">
        <v>146879</v>
      </c>
      <c r="D17" s="198">
        <f>SUM('EJECUCION DE YS-08-2020'!C28)</f>
        <v>590788</v>
      </c>
      <c r="E17" s="246">
        <f t="shared" si="1"/>
        <v>443909</v>
      </c>
      <c r="F17" s="247">
        <f>SUM(E17/C17)</f>
        <v>3.022276840120099</v>
      </c>
    </row>
    <row r="18" spans="1:6" ht="12.75" hidden="1">
      <c r="A18" s="197"/>
      <c r="B18" s="197" t="s">
        <v>193</v>
      </c>
      <c r="C18" s="196">
        <v>0</v>
      </c>
      <c r="D18" s="198">
        <f>SUM('EJECUCION DE YS-08-2020'!C53)</f>
        <v>0</v>
      </c>
      <c r="E18" s="246">
        <f>SUM(D18-C18)</f>
        <v>0</v>
      </c>
      <c r="F18" s="247">
        <v>0</v>
      </c>
    </row>
    <row r="19" spans="1:6" ht="12.75">
      <c r="A19" s="197"/>
      <c r="B19" s="197" t="s">
        <v>147</v>
      </c>
      <c r="C19" s="196">
        <v>7440725</v>
      </c>
      <c r="D19" s="198">
        <f>SUM('EJECUCION DE YS-08-2020'!C37)</f>
        <v>4443499</v>
      </c>
      <c r="E19" s="255">
        <f t="shared" si="1"/>
        <v>-2997226</v>
      </c>
      <c r="F19" s="256">
        <f>SUM(E19/C19)</f>
        <v>-0.4028137043097279</v>
      </c>
    </row>
    <row r="20" spans="1:6" ht="12.75">
      <c r="A20" s="197" t="s">
        <v>130</v>
      </c>
      <c r="B20" s="197" t="s">
        <v>131</v>
      </c>
      <c r="C20" s="196">
        <v>98734</v>
      </c>
      <c r="D20" s="198">
        <f>SUM('EJECUCION DE YS-08-2020'!C41)</f>
        <v>257152</v>
      </c>
      <c r="E20" s="244">
        <f t="shared" si="1"/>
        <v>158418</v>
      </c>
      <c r="F20" s="245">
        <f>SUM(E20/C20)</f>
        <v>1.6044928798590152</v>
      </c>
    </row>
    <row r="21" spans="1:6" ht="12.75">
      <c r="A21" s="191" t="s">
        <v>132</v>
      </c>
      <c r="B21" s="191" t="s">
        <v>133</v>
      </c>
      <c r="C21" s="251">
        <f>SUM(C22:C24)</f>
        <v>7089375</v>
      </c>
      <c r="D21" s="192">
        <f>SUM(D22:D24)</f>
        <v>4901107</v>
      </c>
      <c r="E21" s="193">
        <f t="shared" si="1"/>
        <v>-2188268</v>
      </c>
      <c r="F21" s="194">
        <f>SUM(E21/C21)</f>
        <v>-0.30866867671691794</v>
      </c>
    </row>
    <row r="22" spans="1:6" ht="12.75">
      <c r="A22" s="199">
        <v>30230</v>
      </c>
      <c r="B22" s="195" t="s">
        <v>198</v>
      </c>
      <c r="C22" s="196">
        <v>6798882</v>
      </c>
      <c r="D22" s="196">
        <f>SUM('EJECUCION DE YS-08-2020'!C43)</f>
        <v>4665164</v>
      </c>
      <c r="E22" s="255">
        <f t="shared" si="1"/>
        <v>-2133718</v>
      </c>
      <c r="F22" s="256">
        <f>SUM(E22/C22)</f>
        <v>-0.3138336567688629</v>
      </c>
    </row>
    <row r="23" spans="1:6" ht="12.75">
      <c r="A23" s="199">
        <v>3020504</v>
      </c>
      <c r="B23" s="197" t="s">
        <v>51</v>
      </c>
      <c r="C23" s="196">
        <v>290493</v>
      </c>
      <c r="D23" s="198">
        <f>SUM('EJECUCION DE YS-08-2020'!C44)</f>
        <v>235943</v>
      </c>
      <c r="E23" s="255">
        <f t="shared" si="1"/>
        <v>-54550</v>
      </c>
      <c r="F23" s="256">
        <f>SUM(E23/C23)</f>
        <v>-0.18778421511017476</v>
      </c>
    </row>
    <row r="24" spans="1:6" ht="12.75">
      <c r="A24" s="199">
        <v>3020505</v>
      </c>
      <c r="B24" s="197" t="s">
        <v>73</v>
      </c>
      <c r="C24" s="198">
        <v>0</v>
      </c>
      <c r="D24" s="198">
        <v>0</v>
      </c>
      <c r="E24" s="246">
        <f t="shared" si="1"/>
        <v>0</v>
      </c>
      <c r="F24" s="247">
        <v>0</v>
      </c>
    </row>
    <row r="25" spans="1:6" ht="13.5">
      <c r="A25" s="200" t="s">
        <v>134</v>
      </c>
      <c r="B25" s="322" t="s">
        <v>135</v>
      </c>
      <c r="C25" s="323">
        <f>SUM(C26:C27)</f>
        <v>1750881</v>
      </c>
      <c r="D25" s="323">
        <f>SUM(D26:D27)</f>
        <v>1396346</v>
      </c>
      <c r="E25" s="343">
        <f t="shared" si="1"/>
        <v>-354535</v>
      </c>
      <c r="F25" s="344">
        <f>SUM(E25/C25)</f>
        <v>-0.20248948957696153</v>
      </c>
    </row>
    <row r="26" spans="1:8" ht="12.75">
      <c r="A26" s="197" t="s">
        <v>136</v>
      </c>
      <c r="B26" s="197" t="s">
        <v>4</v>
      </c>
      <c r="C26" s="198">
        <v>1495881</v>
      </c>
      <c r="D26" s="198">
        <f>SUM('EJECUCION DE YS-08-2020'!C48+'EJECUCION DE YS-08-2020'!C49)</f>
        <v>1396346</v>
      </c>
      <c r="E26" s="255">
        <f t="shared" si="1"/>
        <v>-99535</v>
      </c>
      <c r="F26" s="256">
        <f>SUM(E26/C26)</f>
        <v>-0.06653938381462161</v>
      </c>
      <c r="G26" s="201"/>
      <c r="H26" s="202"/>
    </row>
    <row r="27" spans="1:8" ht="13.5" thickBot="1">
      <c r="A27" s="203"/>
      <c r="B27" s="203" t="s">
        <v>5</v>
      </c>
      <c r="C27" s="204">
        <v>255000</v>
      </c>
      <c r="D27" s="204">
        <f>SUM('EJECUCION DE YS-08-2020'!C50)</f>
        <v>0</v>
      </c>
      <c r="E27" s="345">
        <f t="shared" si="1"/>
        <v>-255000</v>
      </c>
      <c r="F27" s="256">
        <f>SUM(E27/C27)</f>
        <v>-1</v>
      </c>
      <c r="G27" s="201"/>
      <c r="H27" s="202"/>
    </row>
    <row r="28" spans="1:6" ht="18.75" customHeight="1" thickBot="1">
      <c r="A28" s="361" t="s">
        <v>137</v>
      </c>
      <c r="B28" s="362"/>
      <c r="C28" s="347">
        <f>SUM(C6+C25)</f>
        <v>21132552</v>
      </c>
      <c r="D28" s="346">
        <f>SUM(D6+D25)</f>
        <v>13319730</v>
      </c>
      <c r="E28" s="350">
        <f>SUM(D28-C28)</f>
        <v>-7812822</v>
      </c>
      <c r="F28" s="351">
        <f>SUM(E28/C28)</f>
        <v>-0.36970556135387717</v>
      </c>
    </row>
    <row r="29" spans="1:3" ht="14.25" customHeight="1">
      <c r="A29" s="205" t="s">
        <v>138</v>
      </c>
      <c r="B29" s="205" t="s">
        <v>139</v>
      </c>
      <c r="C29" s="205"/>
    </row>
    <row r="30" spans="1:6" ht="13.5">
      <c r="A30" s="205"/>
      <c r="B30" s="205"/>
      <c r="C30" s="250"/>
      <c r="D30" s="205"/>
      <c r="E30" s="205"/>
      <c r="F30" s="205"/>
    </row>
    <row r="31" ht="12">
      <c r="C31" s="239"/>
    </row>
    <row r="32" ht="12">
      <c r="C32" s="248"/>
    </row>
    <row r="34" ht="12">
      <c r="C34" s="249"/>
    </row>
  </sheetData>
  <sheetProtection/>
  <mergeCells count="8">
    <mergeCell ref="A28:B28"/>
    <mergeCell ref="A1:F1"/>
    <mergeCell ref="A2:F2"/>
    <mergeCell ref="A3:F3"/>
    <mergeCell ref="B4:B5"/>
    <mergeCell ref="C4:D4"/>
    <mergeCell ref="E4:E5"/>
    <mergeCell ref="F4:F5"/>
  </mergeCells>
  <printOptions/>
  <pageMargins left="1.5748031496062993" right="0.7480314960629921" top="0.5905511811023623" bottom="0.5905511811023623" header="0" footer="0"/>
  <pageSetup blackAndWhite="1" errors="NA" horizontalDpi="120" verticalDpi="12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selection activeCell="E23" sqref="E23"/>
    </sheetView>
  </sheetViews>
  <sheetFormatPr defaultColWidth="11.421875" defaultRowHeight="12.75"/>
  <cols>
    <col min="1" max="1" width="42.00390625" style="0" customWidth="1"/>
    <col min="2" max="2" width="16.28125" style="0" customWidth="1"/>
    <col min="3" max="4" width="16.421875" style="0" customWidth="1"/>
    <col min="5" max="6" width="17.00390625" style="0" customWidth="1"/>
    <col min="7" max="7" width="15.28125" style="0" customWidth="1"/>
    <col min="8" max="8" width="11.00390625" style="0" customWidth="1"/>
    <col min="9" max="9" width="10.00390625" style="0" customWidth="1"/>
    <col min="10" max="10" width="16.7109375" style="0" customWidth="1"/>
    <col min="11" max="11" width="16.8515625" style="0" customWidth="1"/>
    <col min="12" max="12" width="15.57421875" style="0" customWidth="1"/>
    <col min="13" max="13" width="9.28125" style="0" customWidth="1"/>
    <col min="14" max="14" width="10.00390625" style="0" customWidth="1"/>
    <col min="15" max="15" width="17.7109375" style="0" customWidth="1"/>
    <col min="16" max="16" width="18.00390625" style="0" customWidth="1"/>
    <col min="17" max="17" width="19.7109375" style="0" customWidth="1"/>
    <col min="18" max="19" width="10.00390625" style="0" customWidth="1"/>
    <col min="20" max="20" width="16.28125" style="0" customWidth="1"/>
    <col min="21" max="21" width="18.140625" style="0" customWidth="1"/>
    <col min="22" max="22" width="16.28125" style="0" customWidth="1"/>
    <col min="23" max="23" width="8.7109375" style="0" customWidth="1"/>
    <col min="24" max="24" width="7.57421875" style="0" customWidth="1"/>
  </cols>
  <sheetData>
    <row r="1" spans="1:24" ht="17.25">
      <c r="A1" s="386" t="s">
        <v>76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8"/>
    </row>
    <row r="2" spans="1:24" ht="17.25">
      <c r="A2" s="389" t="s">
        <v>77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1"/>
    </row>
    <row r="3" spans="1:24" ht="17.25">
      <c r="A3" s="389" t="s">
        <v>75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1"/>
    </row>
    <row r="4" spans="1:24" ht="17.25">
      <c r="A4" s="389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1"/>
    </row>
    <row r="5" spans="1:24" ht="17.25">
      <c r="A5" s="389" t="s">
        <v>206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1"/>
    </row>
    <row r="6" spans="1:24" ht="13.5" thickBot="1">
      <c r="A6" s="131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381" t="s">
        <v>68</v>
      </c>
      <c r="W6" s="381"/>
      <c r="X6" s="382"/>
    </row>
    <row r="7" spans="1:24" ht="52.5" customHeight="1" thickBot="1">
      <c r="A7" s="379" t="s">
        <v>99</v>
      </c>
      <c r="B7" s="392" t="s">
        <v>98</v>
      </c>
      <c r="C7" s="393"/>
      <c r="D7" s="394"/>
      <c r="E7" s="384" t="s">
        <v>104</v>
      </c>
      <c r="F7" s="384"/>
      <c r="G7" s="384"/>
      <c r="H7" s="384"/>
      <c r="I7" s="385"/>
      <c r="J7" s="383" t="s">
        <v>109</v>
      </c>
      <c r="K7" s="384"/>
      <c r="L7" s="384"/>
      <c r="M7" s="384"/>
      <c r="N7" s="385"/>
      <c r="O7" s="383" t="s">
        <v>180</v>
      </c>
      <c r="P7" s="384"/>
      <c r="Q7" s="384"/>
      <c r="R7" s="384"/>
      <c r="S7" s="385"/>
      <c r="T7" s="383" t="s">
        <v>205</v>
      </c>
      <c r="U7" s="384"/>
      <c r="V7" s="384"/>
      <c r="W7" s="384"/>
      <c r="X7" s="385"/>
    </row>
    <row r="8" spans="1:24" ht="52.5" customHeight="1" thickBot="1">
      <c r="A8" s="380"/>
      <c r="B8" s="283" t="s">
        <v>28</v>
      </c>
      <c r="C8" s="284" t="s">
        <v>41</v>
      </c>
      <c r="D8" s="285" t="s">
        <v>42</v>
      </c>
      <c r="E8" s="284" t="s">
        <v>28</v>
      </c>
      <c r="F8" s="284" t="s">
        <v>41</v>
      </c>
      <c r="G8" s="284" t="s">
        <v>42</v>
      </c>
      <c r="H8" s="286" t="s">
        <v>100</v>
      </c>
      <c r="I8" s="287" t="s">
        <v>101</v>
      </c>
      <c r="J8" s="284" t="s">
        <v>28</v>
      </c>
      <c r="K8" s="284" t="s">
        <v>41</v>
      </c>
      <c r="L8" s="284" t="s">
        <v>42</v>
      </c>
      <c r="M8" s="286" t="s">
        <v>100</v>
      </c>
      <c r="N8" s="287" t="s">
        <v>101</v>
      </c>
      <c r="O8" s="284" t="s">
        <v>28</v>
      </c>
      <c r="P8" s="284" t="s">
        <v>41</v>
      </c>
      <c r="Q8" s="284" t="s">
        <v>42</v>
      </c>
      <c r="R8" s="286" t="s">
        <v>100</v>
      </c>
      <c r="S8" s="287" t="s">
        <v>101</v>
      </c>
      <c r="T8" s="283" t="s">
        <v>28</v>
      </c>
      <c r="U8" s="284" t="s">
        <v>41</v>
      </c>
      <c r="V8" s="284" t="s">
        <v>42</v>
      </c>
      <c r="W8" s="286" t="s">
        <v>100</v>
      </c>
      <c r="X8" s="287" t="s">
        <v>101</v>
      </c>
    </row>
    <row r="9" spans="1:24" ht="25.5" customHeight="1">
      <c r="A9" s="264" t="s">
        <v>1</v>
      </c>
      <c r="B9" s="265">
        <f aca="true" t="shared" si="0" ref="B9:G9">SUM(B10+B12+B15+B17+B21)</f>
        <v>25119363</v>
      </c>
      <c r="C9" s="266">
        <f t="shared" si="0"/>
        <v>15461133</v>
      </c>
      <c r="D9" s="267">
        <f t="shared" si="0"/>
        <v>9658230</v>
      </c>
      <c r="E9" s="268">
        <f t="shared" si="0"/>
        <v>15149186</v>
      </c>
      <c r="F9" s="268">
        <f t="shared" si="0"/>
        <v>14710139</v>
      </c>
      <c r="G9" s="268">
        <f t="shared" si="0"/>
        <v>439047</v>
      </c>
      <c r="H9" s="269">
        <f aca="true" t="shared" si="1" ref="H9:H27">(E9*100)/B9</f>
        <v>60.308798435692815</v>
      </c>
      <c r="I9" s="270">
        <f aca="true" t="shared" si="2" ref="I9:I27">(F9*100)/C9</f>
        <v>95.14269749830106</v>
      </c>
      <c r="J9" s="268">
        <f>SUM(J10+J12+J15+J17+J21)</f>
        <v>15148375</v>
      </c>
      <c r="K9" s="268">
        <f>SUM(K10+K12+K15+K17+K21)</f>
        <v>16996083</v>
      </c>
      <c r="L9" s="271">
        <f>SUM(L10+L12+L15+L17+L21)</f>
        <v>-1847708</v>
      </c>
      <c r="M9" s="269">
        <f>(J9*100)/E9</f>
        <v>99.99464657705042</v>
      </c>
      <c r="N9" s="270">
        <f>(K9*100)/F9</f>
        <v>115.53992113874655</v>
      </c>
      <c r="O9" s="268">
        <f>SUM(O10+O12+O15+O17+O21)</f>
        <v>17246577</v>
      </c>
      <c r="P9" s="268">
        <f>SUM(P10+P12+P15+P17+P21)</f>
        <v>15708371</v>
      </c>
      <c r="Q9" s="268">
        <f>SUM(Q10+Q12+Q15+Q17+Q21)</f>
        <v>1538206</v>
      </c>
      <c r="R9" s="269">
        <f aca="true" t="shared" si="3" ref="R9:S14">(O9*100)/E9</f>
        <v>113.84490889477495</v>
      </c>
      <c r="S9" s="270">
        <f t="shared" si="3"/>
        <v>106.78601337485662</v>
      </c>
      <c r="T9" s="265">
        <f>SUM(T10+T12+T15+T17+T21)</f>
        <v>17933561</v>
      </c>
      <c r="U9" s="266">
        <f>SUM(U10+U12+U15+U17+U21)</f>
        <v>16621649</v>
      </c>
      <c r="V9" s="266">
        <f>SUM(V10+V12+V15+V17+V21)</f>
        <v>1311912</v>
      </c>
      <c r="W9" s="269">
        <f aca="true" t="shared" si="4" ref="W9:X14">(T9*100)/O9</f>
        <v>103.9833063685623</v>
      </c>
      <c r="X9" s="270">
        <f t="shared" si="4"/>
        <v>105.81395741162467</v>
      </c>
    </row>
    <row r="10" spans="1:24" ht="16.5" customHeight="1">
      <c r="A10" s="124" t="s">
        <v>21</v>
      </c>
      <c r="B10" s="104">
        <f aca="true" t="shared" si="5" ref="B10:G10">SUM(B11)</f>
        <v>1452626</v>
      </c>
      <c r="C10" s="105">
        <f t="shared" si="5"/>
        <v>1794188</v>
      </c>
      <c r="D10" s="257">
        <f t="shared" si="5"/>
        <v>-341562</v>
      </c>
      <c r="E10" s="9">
        <f t="shared" si="5"/>
        <v>1773043</v>
      </c>
      <c r="F10" s="9">
        <f t="shared" si="5"/>
        <v>830282</v>
      </c>
      <c r="G10" s="9">
        <f t="shared" si="5"/>
        <v>942761</v>
      </c>
      <c r="H10" s="106">
        <f t="shared" si="1"/>
        <v>122.05777674363532</v>
      </c>
      <c r="I10" s="107">
        <f t="shared" si="2"/>
        <v>46.27619848087269</v>
      </c>
      <c r="J10" s="9">
        <f>SUM(J11)</f>
        <v>1000000</v>
      </c>
      <c r="K10" s="9">
        <f>SUM(K11)</f>
        <v>1405250</v>
      </c>
      <c r="L10" s="182">
        <f>SUM(L11)</f>
        <v>-405250</v>
      </c>
      <c r="M10" s="106">
        <f aca="true" t="shared" si="6" ref="M10:M27">(J10*100)/E10</f>
        <v>56.40021138799228</v>
      </c>
      <c r="N10" s="225">
        <f aca="true" t="shared" si="7" ref="N10:N48">(K10*100)/F10</f>
        <v>169.24972479229947</v>
      </c>
      <c r="O10" s="9">
        <f>SUM(O11)</f>
        <v>1000000</v>
      </c>
      <c r="P10" s="9">
        <f>SUM(P11)</f>
        <v>1179238</v>
      </c>
      <c r="Q10" s="234">
        <f>SUM(Q11)</f>
        <v>-179238</v>
      </c>
      <c r="R10" s="19">
        <f t="shared" si="3"/>
        <v>56.40021138799228</v>
      </c>
      <c r="S10" s="225">
        <f t="shared" si="3"/>
        <v>142.02861196557313</v>
      </c>
      <c r="T10" s="104">
        <f>SUM(T11)</f>
        <v>1050000</v>
      </c>
      <c r="U10" s="105">
        <f>SUM(U11)</f>
        <v>1775785</v>
      </c>
      <c r="V10" s="291">
        <f>SUM(V11)</f>
        <v>-725785</v>
      </c>
      <c r="W10" s="19">
        <f t="shared" si="4"/>
        <v>105</v>
      </c>
      <c r="X10" s="225">
        <f t="shared" si="4"/>
        <v>150.5874980283878</v>
      </c>
    </row>
    <row r="11" spans="1:24" ht="12.75">
      <c r="A11" s="125" t="s">
        <v>45</v>
      </c>
      <c r="B11" s="108">
        <v>1452626</v>
      </c>
      <c r="C11" s="109">
        <v>1794188</v>
      </c>
      <c r="D11" s="258">
        <f>SUM(B11-C11)</f>
        <v>-341562</v>
      </c>
      <c r="E11" s="25">
        <v>1773043</v>
      </c>
      <c r="F11" s="25">
        <v>830282</v>
      </c>
      <c r="G11" s="25">
        <f>SUM(E11-F11)</f>
        <v>942761</v>
      </c>
      <c r="H11" s="111">
        <f t="shared" si="1"/>
        <v>122.05777674363532</v>
      </c>
      <c r="I11" s="116">
        <f t="shared" si="2"/>
        <v>46.27619848087269</v>
      </c>
      <c r="J11" s="25">
        <v>1000000</v>
      </c>
      <c r="K11" s="25">
        <v>1405250</v>
      </c>
      <c r="L11" s="99">
        <f>SUM(J11-K11)</f>
        <v>-405250</v>
      </c>
      <c r="M11" s="111">
        <f t="shared" si="6"/>
        <v>56.40021138799228</v>
      </c>
      <c r="N11" s="134">
        <f t="shared" si="7"/>
        <v>169.24972479229947</v>
      </c>
      <c r="O11" s="25">
        <v>1000000</v>
      </c>
      <c r="P11" s="25">
        <v>1179238</v>
      </c>
      <c r="Q11" s="231">
        <f>SUM(O11-P11)</f>
        <v>-179238</v>
      </c>
      <c r="R11" s="223">
        <f t="shared" si="3"/>
        <v>56.40021138799228</v>
      </c>
      <c r="S11" s="134">
        <f t="shared" si="3"/>
        <v>142.02861196557313</v>
      </c>
      <c r="T11" s="119">
        <v>1050000</v>
      </c>
      <c r="U11" s="115">
        <v>1775785</v>
      </c>
      <c r="V11" s="292">
        <f>SUM(T11-U11)</f>
        <v>-725785</v>
      </c>
      <c r="W11" s="223">
        <f t="shared" si="4"/>
        <v>105</v>
      </c>
      <c r="X11" s="134">
        <f t="shared" si="4"/>
        <v>150.5874980283878</v>
      </c>
    </row>
    <row r="12" spans="1:24" ht="18" customHeight="1">
      <c r="A12" s="126" t="s">
        <v>22</v>
      </c>
      <c r="B12" s="112">
        <f aca="true" t="shared" si="8" ref="B12:G12">SUM(B13:B14)</f>
        <v>157809</v>
      </c>
      <c r="C12" s="113">
        <f t="shared" si="8"/>
        <v>400640</v>
      </c>
      <c r="D12" s="259">
        <f t="shared" si="8"/>
        <v>-242831</v>
      </c>
      <c r="E12" s="10">
        <f t="shared" si="8"/>
        <v>390143</v>
      </c>
      <c r="F12" s="10">
        <f t="shared" si="8"/>
        <v>766608</v>
      </c>
      <c r="G12" s="100">
        <f t="shared" si="8"/>
        <v>-376465</v>
      </c>
      <c r="H12" s="106">
        <f t="shared" si="1"/>
        <v>247.2248097383546</v>
      </c>
      <c r="I12" s="107">
        <f t="shared" si="2"/>
        <v>191.3458466453674</v>
      </c>
      <c r="J12" s="10">
        <f>SUM(J13:J14)</f>
        <v>703789</v>
      </c>
      <c r="K12" s="10">
        <f>SUM(K13:K14)</f>
        <v>559620</v>
      </c>
      <c r="L12" s="10">
        <f>SUM(L13:L14)</f>
        <v>144169</v>
      </c>
      <c r="M12" s="106">
        <f t="shared" si="6"/>
        <v>180.39257400491616</v>
      </c>
      <c r="N12" s="225">
        <f t="shared" si="7"/>
        <v>72.99949909210444</v>
      </c>
      <c r="O12" s="10">
        <f>SUM(O13:O14)</f>
        <v>754232</v>
      </c>
      <c r="P12" s="10">
        <f>SUM(P13:P14)</f>
        <v>686088</v>
      </c>
      <c r="Q12" s="10">
        <f>SUM(Q13:Q14)</f>
        <v>68144</v>
      </c>
      <c r="R12" s="19">
        <f t="shared" si="3"/>
        <v>193.32193580302607</v>
      </c>
      <c r="S12" s="225">
        <f t="shared" si="3"/>
        <v>89.49658756496149</v>
      </c>
      <c r="T12" s="112">
        <f>SUM(T13:T14)</f>
        <v>717466</v>
      </c>
      <c r="U12" s="113">
        <f>SUM(U13:U14)</f>
        <v>676501</v>
      </c>
      <c r="V12" s="113">
        <f>SUM(V13:V14)</f>
        <v>40965</v>
      </c>
      <c r="W12" s="19">
        <f t="shared" si="4"/>
        <v>95.12537256440989</v>
      </c>
      <c r="X12" s="225">
        <f t="shared" si="4"/>
        <v>98.60265738505848</v>
      </c>
    </row>
    <row r="13" spans="1:24" ht="16.5" customHeight="1">
      <c r="A13" s="127" t="s">
        <v>39</v>
      </c>
      <c r="B13" s="108">
        <v>124809</v>
      </c>
      <c r="C13" s="109">
        <v>353424</v>
      </c>
      <c r="D13" s="258">
        <f>SUM(B13-C13)</f>
        <v>-228615</v>
      </c>
      <c r="E13" s="25">
        <v>338915</v>
      </c>
      <c r="F13" s="25">
        <v>715339</v>
      </c>
      <c r="G13" s="99">
        <f>SUM(E13-F13)</f>
        <v>-376424</v>
      </c>
      <c r="H13" s="111">
        <f t="shared" si="1"/>
        <v>271.54692369941273</v>
      </c>
      <c r="I13" s="116">
        <f t="shared" si="2"/>
        <v>202.40249671782334</v>
      </c>
      <c r="J13" s="25">
        <v>650000</v>
      </c>
      <c r="K13" s="25">
        <v>512628</v>
      </c>
      <c r="L13" s="25">
        <f>SUM(J13-K13)</f>
        <v>137372</v>
      </c>
      <c r="M13" s="111">
        <f t="shared" si="6"/>
        <v>191.7885015416845</v>
      </c>
      <c r="N13" s="134">
        <f t="shared" si="7"/>
        <v>71.66224685079382</v>
      </c>
      <c r="O13" s="25">
        <v>703221</v>
      </c>
      <c r="P13" s="25">
        <v>634457</v>
      </c>
      <c r="Q13" s="25">
        <f>SUM(O13-P13)</f>
        <v>68764</v>
      </c>
      <c r="R13" s="223">
        <f t="shared" si="3"/>
        <v>207.49184898868447</v>
      </c>
      <c r="S13" s="134">
        <f t="shared" si="3"/>
        <v>88.69319301757628</v>
      </c>
      <c r="T13" s="119">
        <v>656253</v>
      </c>
      <c r="U13" s="115">
        <v>603251</v>
      </c>
      <c r="V13" s="115">
        <f>SUM(T13-U13)</f>
        <v>53002</v>
      </c>
      <c r="W13" s="223">
        <f t="shared" si="4"/>
        <v>93.32101857026454</v>
      </c>
      <c r="X13" s="134">
        <f t="shared" si="4"/>
        <v>95.08146336158322</v>
      </c>
    </row>
    <row r="14" spans="1:24" ht="16.5" customHeight="1">
      <c r="A14" s="127" t="s">
        <v>24</v>
      </c>
      <c r="B14" s="108">
        <v>33000</v>
      </c>
      <c r="C14" s="109">
        <v>47216</v>
      </c>
      <c r="D14" s="258">
        <f>SUM(B14-C14)</f>
        <v>-14216</v>
      </c>
      <c r="E14" s="25">
        <v>51228</v>
      </c>
      <c r="F14" s="25">
        <v>51269</v>
      </c>
      <c r="G14" s="99">
        <f>SUM(E14-F14)</f>
        <v>-41</v>
      </c>
      <c r="H14" s="111">
        <f t="shared" si="1"/>
        <v>155.23636363636365</v>
      </c>
      <c r="I14" s="116">
        <f t="shared" si="2"/>
        <v>108.58395459166384</v>
      </c>
      <c r="J14" s="25">
        <v>53789</v>
      </c>
      <c r="K14" s="25">
        <v>46992</v>
      </c>
      <c r="L14" s="25">
        <f>SUM(J14-K14)</f>
        <v>6797</v>
      </c>
      <c r="M14" s="111">
        <f t="shared" si="6"/>
        <v>104.99921917701258</v>
      </c>
      <c r="N14" s="134">
        <f t="shared" si="7"/>
        <v>91.65772689149388</v>
      </c>
      <c r="O14" s="25">
        <v>51011</v>
      </c>
      <c r="P14" s="25">
        <v>51631</v>
      </c>
      <c r="Q14" s="231">
        <f>SUM(O14-P14)</f>
        <v>-620</v>
      </c>
      <c r="R14" s="223">
        <f t="shared" si="3"/>
        <v>99.5764035293199</v>
      </c>
      <c r="S14" s="134">
        <f t="shared" si="3"/>
        <v>100.70607969728296</v>
      </c>
      <c r="T14" s="119">
        <v>61213</v>
      </c>
      <c r="U14" s="115">
        <v>73250</v>
      </c>
      <c r="V14" s="292">
        <f>SUM(T14-U14)</f>
        <v>-12037</v>
      </c>
      <c r="W14" s="223">
        <f t="shared" si="4"/>
        <v>119.99960792770187</v>
      </c>
      <c r="X14" s="134">
        <f t="shared" si="4"/>
        <v>141.87213108403867</v>
      </c>
    </row>
    <row r="15" spans="1:24" ht="20.25" customHeight="1" hidden="1">
      <c r="A15" s="126" t="s">
        <v>47</v>
      </c>
      <c r="B15" s="112">
        <f aca="true" t="shared" si="9" ref="B15:G15">SUM(B16)</f>
        <v>4668</v>
      </c>
      <c r="C15" s="113">
        <f t="shared" si="9"/>
        <v>2949</v>
      </c>
      <c r="D15" s="260">
        <f t="shared" si="9"/>
        <v>1719</v>
      </c>
      <c r="E15" s="10">
        <f t="shared" si="9"/>
        <v>2441</v>
      </c>
      <c r="F15" s="10">
        <f t="shared" si="9"/>
        <v>1493</v>
      </c>
      <c r="G15" s="10">
        <f t="shared" si="9"/>
        <v>948</v>
      </c>
      <c r="H15" s="106">
        <f t="shared" si="1"/>
        <v>52.29220222793487</v>
      </c>
      <c r="I15" s="107">
        <f t="shared" si="2"/>
        <v>50.62733129874534</v>
      </c>
      <c r="J15" s="10">
        <f>SUM(J16)</f>
        <v>0</v>
      </c>
      <c r="K15" s="10">
        <f>SUM(K16)</f>
        <v>0</v>
      </c>
      <c r="L15" s="10">
        <f>SUM(L16)</f>
        <v>0</v>
      </c>
      <c r="M15" s="106">
        <f t="shared" si="6"/>
        <v>0</v>
      </c>
      <c r="N15" s="134">
        <f t="shared" si="7"/>
        <v>0</v>
      </c>
      <c r="O15" s="10">
        <f>SUM(O16)</f>
        <v>0</v>
      </c>
      <c r="P15" s="10">
        <f>SUM(P16)</f>
        <v>0</v>
      </c>
      <c r="Q15" s="10">
        <f>SUM(Q16)</f>
        <v>0</v>
      </c>
      <c r="R15" s="19">
        <v>0</v>
      </c>
      <c r="S15" s="225">
        <v>0</v>
      </c>
      <c r="T15" s="112">
        <f>SUM(T16)</f>
        <v>0</v>
      </c>
      <c r="U15" s="113">
        <f>SUM(U16)</f>
        <v>0</v>
      </c>
      <c r="V15" s="113">
        <f>SUM(V16)</f>
        <v>0</v>
      </c>
      <c r="W15" s="19">
        <v>0</v>
      </c>
      <c r="X15" s="225">
        <v>0</v>
      </c>
    </row>
    <row r="16" spans="1:24" ht="12.75" hidden="1">
      <c r="A16" s="127" t="s">
        <v>23</v>
      </c>
      <c r="B16" s="108">
        <v>4668</v>
      </c>
      <c r="C16" s="109">
        <v>2949</v>
      </c>
      <c r="D16" s="261">
        <f>SUM(B16-C16)</f>
        <v>1719</v>
      </c>
      <c r="E16" s="25">
        <v>2441</v>
      </c>
      <c r="F16" s="25">
        <v>1493</v>
      </c>
      <c r="G16" s="25">
        <f>SUM(E16-F16)</f>
        <v>948</v>
      </c>
      <c r="H16" s="111">
        <f t="shared" si="1"/>
        <v>52.29220222793487</v>
      </c>
      <c r="I16" s="116">
        <f t="shared" si="2"/>
        <v>50.62733129874534</v>
      </c>
      <c r="J16" s="25"/>
      <c r="K16" s="25"/>
      <c r="L16" s="25">
        <f>SUM(J16-K16)</f>
        <v>0</v>
      </c>
      <c r="M16" s="111">
        <f t="shared" si="6"/>
        <v>0</v>
      </c>
      <c r="N16" s="134">
        <f t="shared" si="7"/>
        <v>0</v>
      </c>
      <c r="O16" s="25"/>
      <c r="P16" s="25"/>
      <c r="Q16" s="25">
        <f>SUM(O16-P16)</f>
        <v>0</v>
      </c>
      <c r="R16" s="19">
        <v>0</v>
      </c>
      <c r="S16" s="225">
        <v>0</v>
      </c>
      <c r="T16" s="119"/>
      <c r="U16" s="115"/>
      <c r="V16" s="115">
        <f>SUM(T16-U16)</f>
        <v>0</v>
      </c>
      <c r="W16" s="19">
        <v>0</v>
      </c>
      <c r="X16" s="134">
        <v>0</v>
      </c>
    </row>
    <row r="17" spans="1:24" ht="16.5" customHeight="1">
      <c r="A17" s="126" t="s">
        <v>25</v>
      </c>
      <c r="B17" s="112">
        <f aca="true" t="shared" si="10" ref="B17:G17">SUM(B18:B20)</f>
        <v>20495347</v>
      </c>
      <c r="C17" s="113">
        <f t="shared" si="10"/>
        <v>9227417</v>
      </c>
      <c r="D17" s="260">
        <f t="shared" si="10"/>
        <v>11267930</v>
      </c>
      <c r="E17" s="10">
        <f t="shared" si="10"/>
        <v>9185012</v>
      </c>
      <c r="F17" s="10">
        <f t="shared" si="10"/>
        <v>8827034</v>
      </c>
      <c r="G17" s="10">
        <f t="shared" si="10"/>
        <v>357978</v>
      </c>
      <c r="H17" s="106">
        <f t="shared" si="1"/>
        <v>44.81510852194891</v>
      </c>
      <c r="I17" s="107">
        <f t="shared" si="2"/>
        <v>95.66094173483218</v>
      </c>
      <c r="J17" s="10">
        <f>SUM(J18:J20)</f>
        <v>9302305</v>
      </c>
      <c r="K17" s="10">
        <f>SUM(K18:K20)</f>
        <v>10512462</v>
      </c>
      <c r="L17" s="100">
        <f>SUM(L18:L20)</f>
        <v>-1210157</v>
      </c>
      <c r="M17" s="106">
        <f t="shared" si="6"/>
        <v>101.27700431964597</v>
      </c>
      <c r="N17" s="225">
        <f t="shared" si="7"/>
        <v>119.09393347754184</v>
      </c>
      <c r="O17" s="10">
        <f>SUM(O18:O20)</f>
        <v>11580161</v>
      </c>
      <c r="P17" s="10">
        <f>SUM(P18:P20)</f>
        <v>10073100</v>
      </c>
      <c r="Q17" s="10">
        <f>SUM(Q18:Q20)</f>
        <v>1507061</v>
      </c>
      <c r="R17" s="19">
        <f aca="true" t="shared" si="11" ref="R17:R39">(O17*100)/E17</f>
        <v>126.0767106237858</v>
      </c>
      <c r="S17" s="225">
        <f aca="true" t="shared" si="12" ref="S17:S33">(P17*100)/F17</f>
        <v>114.11647445789832</v>
      </c>
      <c r="T17" s="112">
        <f>SUM(T18:T20)</f>
        <v>10809163</v>
      </c>
      <c r="U17" s="113">
        <f>SUM(U18:U20)</f>
        <v>10060722</v>
      </c>
      <c r="V17" s="113">
        <f>SUM(V18:V20)</f>
        <v>748441</v>
      </c>
      <c r="W17" s="19">
        <f aca="true" t="shared" si="13" ref="W17:W27">(T17*100)/O17</f>
        <v>93.34207875002774</v>
      </c>
      <c r="X17" s="225">
        <f aca="true" t="shared" si="14" ref="X17:X27">(U17*100)/P17</f>
        <v>99.87711826547934</v>
      </c>
    </row>
    <row r="18" spans="1:24" ht="12.75">
      <c r="A18" s="127" t="s">
        <v>48</v>
      </c>
      <c r="B18" s="108">
        <v>219099</v>
      </c>
      <c r="C18" s="109">
        <v>266334</v>
      </c>
      <c r="D18" s="258">
        <f>SUM(B18-C18)</f>
        <v>-47235</v>
      </c>
      <c r="E18" s="25">
        <v>223766</v>
      </c>
      <c r="F18" s="25">
        <v>238660</v>
      </c>
      <c r="G18" s="99">
        <f>SUM(E18-F18)</f>
        <v>-14894</v>
      </c>
      <c r="H18" s="111">
        <f t="shared" si="1"/>
        <v>102.13008731212831</v>
      </c>
      <c r="I18" s="116">
        <f t="shared" si="2"/>
        <v>89.60928758626386</v>
      </c>
      <c r="J18" s="25">
        <v>300300</v>
      </c>
      <c r="K18" s="25">
        <v>316447</v>
      </c>
      <c r="L18" s="99">
        <f>SUM(J18-K18)</f>
        <v>-16147</v>
      </c>
      <c r="M18" s="111">
        <f t="shared" si="6"/>
        <v>134.2026938855769</v>
      </c>
      <c r="N18" s="134">
        <f t="shared" si="7"/>
        <v>132.59322886114137</v>
      </c>
      <c r="O18" s="25">
        <v>321321</v>
      </c>
      <c r="P18" s="25">
        <v>301539</v>
      </c>
      <c r="Q18" s="25">
        <f>SUM(O18-P18)</f>
        <v>19782</v>
      </c>
      <c r="R18" s="223">
        <f t="shared" si="11"/>
        <v>143.5968824575673</v>
      </c>
      <c r="S18" s="134">
        <f t="shared" si="12"/>
        <v>126.34668566161066</v>
      </c>
      <c r="T18" s="119">
        <v>0</v>
      </c>
      <c r="U18" s="115">
        <v>225353</v>
      </c>
      <c r="V18" s="110">
        <f>SUM(T18-U18)</f>
        <v>-225353</v>
      </c>
      <c r="W18" s="223">
        <f t="shared" si="13"/>
        <v>0</v>
      </c>
      <c r="X18" s="134">
        <f t="shared" si="14"/>
        <v>74.73427981123503</v>
      </c>
    </row>
    <row r="19" spans="1:24" ht="12.75">
      <c r="A19" s="125" t="s">
        <v>49</v>
      </c>
      <c r="B19" s="108">
        <v>14560988</v>
      </c>
      <c r="C19" s="117">
        <v>2263224</v>
      </c>
      <c r="D19" s="261">
        <f>SUM(B19-C19)</f>
        <v>12297764</v>
      </c>
      <c r="E19" s="25">
        <v>2202552</v>
      </c>
      <c r="F19" s="135">
        <v>1110243</v>
      </c>
      <c r="G19" s="25">
        <f>SUM(E19-F19)</f>
        <v>1092309</v>
      </c>
      <c r="H19" s="111">
        <f t="shared" si="1"/>
        <v>15.12639114873249</v>
      </c>
      <c r="I19" s="116">
        <f t="shared" si="2"/>
        <v>49.05581595105036</v>
      </c>
      <c r="J19" s="25">
        <v>1410305</v>
      </c>
      <c r="K19" s="25">
        <v>1238396</v>
      </c>
      <c r="L19" s="25">
        <f>SUM(J19-K19)</f>
        <v>171909</v>
      </c>
      <c r="M19" s="111">
        <f t="shared" si="6"/>
        <v>64.03049735034632</v>
      </c>
      <c r="N19" s="134">
        <f t="shared" si="7"/>
        <v>111.54278838056173</v>
      </c>
      <c r="O19" s="25">
        <v>1916780</v>
      </c>
      <c r="P19" s="25">
        <v>839461</v>
      </c>
      <c r="Q19" s="25">
        <f>SUM(O19-P19)</f>
        <v>1077319</v>
      </c>
      <c r="R19" s="223">
        <f t="shared" si="11"/>
        <v>87.02541415594274</v>
      </c>
      <c r="S19" s="134">
        <f t="shared" si="12"/>
        <v>75.61056453407046</v>
      </c>
      <c r="T19" s="119">
        <v>1000000</v>
      </c>
      <c r="U19" s="115">
        <v>255000</v>
      </c>
      <c r="V19" s="115">
        <f>SUM(T19-U19)</f>
        <v>745000</v>
      </c>
      <c r="W19" s="223">
        <f t="shared" si="13"/>
        <v>52.170828159726206</v>
      </c>
      <c r="X19" s="134">
        <f t="shared" si="14"/>
        <v>30.376634530966893</v>
      </c>
    </row>
    <row r="20" spans="1:24" ht="12.75">
      <c r="A20" s="125" t="s">
        <v>46</v>
      </c>
      <c r="B20" s="118">
        <v>5715260</v>
      </c>
      <c r="C20" s="109">
        <v>6697859</v>
      </c>
      <c r="D20" s="258">
        <f>SUM(B20-C20)</f>
        <v>-982599</v>
      </c>
      <c r="E20" s="135">
        <v>6758694</v>
      </c>
      <c r="F20" s="25">
        <v>7478131</v>
      </c>
      <c r="G20" s="99">
        <f>SUM(E20-F20)</f>
        <v>-719437</v>
      </c>
      <c r="H20" s="111">
        <f t="shared" si="1"/>
        <v>118.25698218453753</v>
      </c>
      <c r="I20" s="116">
        <f t="shared" si="2"/>
        <v>111.64957339352769</v>
      </c>
      <c r="J20" s="135">
        <v>7591700</v>
      </c>
      <c r="K20" s="25">
        <v>8957619</v>
      </c>
      <c r="L20" s="99">
        <f>SUM(J20-K20)</f>
        <v>-1365919</v>
      </c>
      <c r="M20" s="111">
        <f t="shared" si="6"/>
        <v>112.32495508747697</v>
      </c>
      <c r="N20" s="134">
        <f t="shared" si="7"/>
        <v>119.78419474063773</v>
      </c>
      <c r="O20" s="135">
        <v>9342060</v>
      </c>
      <c r="P20" s="25">
        <v>8932100</v>
      </c>
      <c r="Q20" s="25">
        <f>SUM(O20-P20)</f>
        <v>409960</v>
      </c>
      <c r="R20" s="223">
        <f t="shared" si="11"/>
        <v>138.2228578479807</v>
      </c>
      <c r="S20" s="134">
        <f t="shared" si="12"/>
        <v>119.44294637256287</v>
      </c>
      <c r="T20" s="293">
        <v>9809163</v>
      </c>
      <c r="U20" s="115">
        <v>9580369</v>
      </c>
      <c r="V20" s="115">
        <f>SUM(T20-U20)</f>
        <v>228794</v>
      </c>
      <c r="W20" s="223">
        <f t="shared" si="13"/>
        <v>105</v>
      </c>
      <c r="X20" s="134">
        <f t="shared" si="14"/>
        <v>107.25774453935804</v>
      </c>
    </row>
    <row r="21" spans="1:24" ht="18.75" customHeight="1">
      <c r="A21" s="126" t="s">
        <v>50</v>
      </c>
      <c r="B21" s="112">
        <f aca="true" t="shared" si="15" ref="B21:G21">SUM(B22:B25)</f>
        <v>3008913</v>
      </c>
      <c r="C21" s="113">
        <f t="shared" si="15"/>
        <v>4035939</v>
      </c>
      <c r="D21" s="259">
        <f t="shared" si="15"/>
        <v>-1027026</v>
      </c>
      <c r="E21" s="10">
        <f t="shared" si="15"/>
        <v>3798547</v>
      </c>
      <c r="F21" s="10">
        <f t="shared" si="15"/>
        <v>4284722</v>
      </c>
      <c r="G21" s="100">
        <f t="shared" si="15"/>
        <v>-486175</v>
      </c>
      <c r="H21" s="106">
        <f t="shared" si="1"/>
        <v>126.24316489044382</v>
      </c>
      <c r="I21" s="107">
        <f t="shared" si="2"/>
        <v>106.16419128237567</v>
      </c>
      <c r="J21" s="10">
        <f>SUM(J22:J25)</f>
        <v>4142281</v>
      </c>
      <c r="K21" s="10">
        <f>SUM(K22:K25)</f>
        <v>4518751</v>
      </c>
      <c r="L21" s="100">
        <f>SUM(L22:L25)</f>
        <v>-376470</v>
      </c>
      <c r="M21" s="106">
        <f t="shared" si="6"/>
        <v>109.0490916658396</v>
      </c>
      <c r="N21" s="225">
        <f t="shared" si="7"/>
        <v>105.46194128813958</v>
      </c>
      <c r="O21" s="10">
        <f>SUM(O22:O25)</f>
        <v>3912184</v>
      </c>
      <c r="P21" s="10">
        <f>SUM(P22:P25)</f>
        <v>3769945</v>
      </c>
      <c r="Q21" s="10">
        <f>SUM(Q22:Q25)</f>
        <v>142239</v>
      </c>
      <c r="R21" s="19">
        <f t="shared" si="11"/>
        <v>102.99159125844697</v>
      </c>
      <c r="S21" s="225">
        <f t="shared" si="12"/>
        <v>87.98575496846703</v>
      </c>
      <c r="T21" s="112">
        <f>SUM(T22:T25)</f>
        <v>5356932</v>
      </c>
      <c r="U21" s="113">
        <f>SUM(U22:U25)</f>
        <v>4108641</v>
      </c>
      <c r="V21" s="113">
        <f>SUM(V22:V25)</f>
        <v>1248291</v>
      </c>
      <c r="W21" s="19">
        <f t="shared" si="13"/>
        <v>136.92944912611472</v>
      </c>
      <c r="X21" s="225">
        <f t="shared" si="14"/>
        <v>108.9841098477564</v>
      </c>
    </row>
    <row r="22" spans="1:24" ht="12.75">
      <c r="A22" s="128" t="s">
        <v>181</v>
      </c>
      <c r="B22" s="119">
        <v>1872014</v>
      </c>
      <c r="C22" s="115">
        <v>2305238</v>
      </c>
      <c r="D22" s="258">
        <f>SUM(B22-C22)</f>
        <v>-433224</v>
      </c>
      <c r="E22" s="25">
        <v>1922125</v>
      </c>
      <c r="F22" s="25">
        <v>2497573</v>
      </c>
      <c r="G22" s="99">
        <f>SUM(E22-F22)</f>
        <v>-575448</v>
      </c>
      <c r="H22" s="111">
        <f t="shared" si="1"/>
        <v>102.67684963894501</v>
      </c>
      <c r="I22" s="116">
        <f t="shared" si="2"/>
        <v>108.34339014019376</v>
      </c>
      <c r="J22" s="25">
        <v>2358792</v>
      </c>
      <c r="K22" s="25">
        <v>2370121</v>
      </c>
      <c r="L22" s="99">
        <f>SUM(J22-K22)</f>
        <v>-11329</v>
      </c>
      <c r="M22" s="111">
        <f t="shared" si="6"/>
        <v>122.71792937504064</v>
      </c>
      <c r="N22" s="134">
        <f t="shared" si="7"/>
        <v>94.8969659745681</v>
      </c>
      <c r="O22" s="25">
        <v>2183220</v>
      </c>
      <c r="P22" s="25">
        <v>2132684</v>
      </c>
      <c r="Q22" s="25">
        <f>SUM(O22-P22)</f>
        <v>50536</v>
      </c>
      <c r="R22" s="223">
        <f t="shared" si="11"/>
        <v>113.58366391363725</v>
      </c>
      <c r="S22" s="134">
        <f t="shared" si="12"/>
        <v>85.39025686136101</v>
      </c>
      <c r="T22" s="119">
        <v>2736524</v>
      </c>
      <c r="U22" s="115">
        <v>2617548</v>
      </c>
      <c r="V22" s="115">
        <f>SUM(T22-U22)</f>
        <v>118976</v>
      </c>
      <c r="W22" s="223">
        <f t="shared" si="13"/>
        <v>125.34348347853171</v>
      </c>
      <c r="X22" s="134">
        <f t="shared" si="14"/>
        <v>122.73491994125712</v>
      </c>
    </row>
    <row r="23" spans="1:24" ht="12.75">
      <c r="A23" s="128" t="s">
        <v>79</v>
      </c>
      <c r="B23" s="119">
        <v>120000</v>
      </c>
      <c r="C23" s="115">
        <v>214940</v>
      </c>
      <c r="D23" s="258">
        <f>SUM(B23-C23)</f>
        <v>-94940</v>
      </c>
      <c r="E23" s="25">
        <v>249047</v>
      </c>
      <c r="F23" s="25">
        <v>391046</v>
      </c>
      <c r="G23" s="99">
        <f>SUM(E23-F23)</f>
        <v>-141999</v>
      </c>
      <c r="H23" s="111">
        <f t="shared" si="1"/>
        <v>207.53916666666666</v>
      </c>
      <c r="I23" s="116">
        <f t="shared" si="2"/>
        <v>181.93263236251977</v>
      </c>
      <c r="J23" s="25">
        <v>261450</v>
      </c>
      <c r="K23" s="25">
        <v>328372</v>
      </c>
      <c r="L23" s="99">
        <f>SUM(J23-K23)</f>
        <v>-66922</v>
      </c>
      <c r="M23" s="111">
        <f t="shared" si="6"/>
        <v>104.98018446317361</v>
      </c>
      <c r="N23" s="134">
        <f t="shared" si="7"/>
        <v>83.97272955099912</v>
      </c>
      <c r="O23" s="25">
        <v>355964</v>
      </c>
      <c r="P23" s="25">
        <v>328829</v>
      </c>
      <c r="Q23" s="25">
        <f>SUM(O23-P23)</f>
        <v>27135</v>
      </c>
      <c r="R23" s="223">
        <f t="shared" si="11"/>
        <v>142.93045087874978</v>
      </c>
      <c r="S23" s="134">
        <f t="shared" si="12"/>
        <v>84.08959559744889</v>
      </c>
      <c r="T23" s="119">
        <v>340408</v>
      </c>
      <c r="U23" s="115">
        <v>336178</v>
      </c>
      <c r="V23" s="115">
        <f>SUM(T23-U23)</f>
        <v>4230</v>
      </c>
      <c r="W23" s="223">
        <f t="shared" si="13"/>
        <v>95.62989515793731</v>
      </c>
      <c r="X23" s="134">
        <f t="shared" si="14"/>
        <v>102.23490020649031</v>
      </c>
    </row>
    <row r="24" spans="1:24" ht="12.75">
      <c r="A24" s="128" t="s">
        <v>38</v>
      </c>
      <c r="B24" s="119">
        <v>1004727</v>
      </c>
      <c r="C24" s="115">
        <v>1252058</v>
      </c>
      <c r="D24" s="258">
        <f>SUM(B24-C24)</f>
        <v>-247331</v>
      </c>
      <c r="E24" s="25">
        <v>1322038</v>
      </c>
      <c r="F24" s="25">
        <v>1171039</v>
      </c>
      <c r="G24" s="25">
        <f>SUM(E24-F24)</f>
        <v>150999</v>
      </c>
      <c r="H24" s="111">
        <f t="shared" si="1"/>
        <v>131.58181277103134</v>
      </c>
      <c r="I24" s="116">
        <f t="shared" si="2"/>
        <v>93.52913363438435</v>
      </c>
      <c r="J24" s="25">
        <v>1322039</v>
      </c>
      <c r="K24" s="25">
        <v>1228563</v>
      </c>
      <c r="L24" s="25">
        <f>SUM(J24-K24)</f>
        <v>93476</v>
      </c>
      <c r="M24" s="111">
        <f t="shared" si="6"/>
        <v>100.00007564079097</v>
      </c>
      <c r="N24" s="134">
        <f t="shared" si="7"/>
        <v>104.91221897818946</v>
      </c>
      <c r="O24" s="25">
        <v>1223000</v>
      </c>
      <c r="P24" s="25">
        <v>1194614</v>
      </c>
      <c r="Q24" s="25">
        <f>SUM(O24-P24)</f>
        <v>28386</v>
      </c>
      <c r="R24" s="223">
        <f t="shared" si="11"/>
        <v>92.50868734484183</v>
      </c>
      <c r="S24" s="134">
        <f t="shared" si="12"/>
        <v>102.01316950161352</v>
      </c>
      <c r="T24" s="119">
        <v>2000000</v>
      </c>
      <c r="U24" s="115">
        <v>992493</v>
      </c>
      <c r="V24" s="115">
        <f>SUM(T24-U24)</f>
        <v>1007507</v>
      </c>
      <c r="W24" s="223">
        <f t="shared" si="13"/>
        <v>163.5322976287817</v>
      </c>
      <c r="X24" s="134">
        <f t="shared" si="14"/>
        <v>83.08064362212397</v>
      </c>
    </row>
    <row r="25" spans="1:24" ht="12.75">
      <c r="A25" s="128" t="s">
        <v>54</v>
      </c>
      <c r="B25" s="119">
        <v>12172</v>
      </c>
      <c r="C25" s="115">
        <v>263703</v>
      </c>
      <c r="D25" s="258">
        <f>SUM(B25-C25)</f>
        <v>-251531</v>
      </c>
      <c r="E25" s="25">
        <v>305337</v>
      </c>
      <c r="F25" s="25">
        <v>225064</v>
      </c>
      <c r="G25" s="25">
        <f>SUM(E25-F25)</f>
        <v>80273</v>
      </c>
      <c r="H25" s="111">
        <f t="shared" si="1"/>
        <v>2508.5195530726255</v>
      </c>
      <c r="I25" s="116">
        <f t="shared" si="2"/>
        <v>85.34753112402969</v>
      </c>
      <c r="J25" s="25">
        <v>200000</v>
      </c>
      <c r="K25" s="25">
        <v>591695</v>
      </c>
      <c r="L25" s="99">
        <f>SUM(J25-K25)</f>
        <v>-391695</v>
      </c>
      <c r="M25" s="111">
        <f t="shared" si="6"/>
        <v>65.50139681728713</v>
      </c>
      <c r="N25" s="134">
        <f t="shared" si="7"/>
        <v>262.90077489069773</v>
      </c>
      <c r="O25" s="25">
        <v>150000</v>
      </c>
      <c r="P25" s="25">
        <v>113818</v>
      </c>
      <c r="Q25" s="25">
        <f>SUM(O25-P25)</f>
        <v>36182</v>
      </c>
      <c r="R25" s="223">
        <f t="shared" si="11"/>
        <v>49.126047612965344</v>
      </c>
      <c r="S25" s="134">
        <f t="shared" si="12"/>
        <v>50.57139302598372</v>
      </c>
      <c r="T25" s="119">
        <v>280000</v>
      </c>
      <c r="U25" s="115">
        <v>162422</v>
      </c>
      <c r="V25" s="115">
        <f>SUM(T25-U25)</f>
        <v>117578</v>
      </c>
      <c r="W25" s="223">
        <f t="shared" si="13"/>
        <v>186.66666666666666</v>
      </c>
      <c r="X25" s="134">
        <f t="shared" si="14"/>
        <v>142.70326310425415</v>
      </c>
    </row>
    <row r="26" spans="1:24" ht="31.5" customHeight="1">
      <c r="A26" s="272" t="s">
        <v>2</v>
      </c>
      <c r="B26" s="265">
        <f aca="true" t="shared" si="16" ref="B26:G26">SUM(B27+B30)</f>
        <v>9772193</v>
      </c>
      <c r="C26" s="266">
        <f t="shared" si="16"/>
        <v>10666563</v>
      </c>
      <c r="D26" s="282">
        <f t="shared" si="16"/>
        <v>-894370</v>
      </c>
      <c r="E26" s="268">
        <f t="shared" si="16"/>
        <v>15226816</v>
      </c>
      <c r="F26" s="268">
        <f t="shared" si="16"/>
        <v>15169056</v>
      </c>
      <c r="G26" s="268">
        <f t="shared" si="16"/>
        <v>57760</v>
      </c>
      <c r="H26" s="269">
        <f t="shared" si="1"/>
        <v>155.81779852280854</v>
      </c>
      <c r="I26" s="270">
        <f t="shared" si="2"/>
        <v>142.21128211589806</v>
      </c>
      <c r="J26" s="268">
        <f>SUM(J27+J30)</f>
        <v>11186426</v>
      </c>
      <c r="K26" s="268">
        <f>SUM(K27+K30)</f>
        <v>11321911</v>
      </c>
      <c r="L26" s="271">
        <f>SUM(L27+L30)</f>
        <v>-135485</v>
      </c>
      <c r="M26" s="269">
        <f t="shared" si="6"/>
        <v>73.46529963979337</v>
      </c>
      <c r="N26" s="270">
        <f t="shared" si="7"/>
        <v>74.63820424949319</v>
      </c>
      <c r="O26" s="268">
        <f>SUM(O27+O30)</f>
        <v>6346424</v>
      </c>
      <c r="P26" s="268">
        <f>SUM(P27+P30)</f>
        <v>6237301</v>
      </c>
      <c r="Q26" s="268">
        <f>SUM(Q27+Q30)</f>
        <v>109123</v>
      </c>
      <c r="R26" s="269">
        <f t="shared" si="11"/>
        <v>41.679258487132174</v>
      </c>
      <c r="S26" s="270">
        <f t="shared" si="12"/>
        <v>41.11858378003219</v>
      </c>
      <c r="T26" s="265">
        <f>SUM(T27+T30)</f>
        <v>8984395</v>
      </c>
      <c r="U26" s="266">
        <f>SUM(U27+U30)</f>
        <v>8541387</v>
      </c>
      <c r="V26" s="266">
        <f>SUM(V27+V30)</f>
        <v>443008</v>
      </c>
      <c r="W26" s="269">
        <f t="shared" si="13"/>
        <v>141.56625841576295</v>
      </c>
      <c r="X26" s="270">
        <f t="shared" si="14"/>
        <v>136.94043304948727</v>
      </c>
    </row>
    <row r="27" spans="1:24" ht="16.5" customHeight="1">
      <c r="A27" s="126" t="s">
        <v>51</v>
      </c>
      <c r="B27" s="112">
        <f aca="true" t="shared" si="17" ref="B27:G27">SUM(B29:B29)</f>
        <v>143000</v>
      </c>
      <c r="C27" s="113">
        <f t="shared" si="17"/>
        <v>519060</v>
      </c>
      <c r="D27" s="259">
        <f t="shared" si="17"/>
        <v>-376060</v>
      </c>
      <c r="E27" s="10">
        <f t="shared" si="17"/>
        <v>494410</v>
      </c>
      <c r="F27" s="10">
        <f t="shared" si="17"/>
        <v>659403</v>
      </c>
      <c r="G27" s="100">
        <f t="shared" si="17"/>
        <v>-164993</v>
      </c>
      <c r="H27" s="106">
        <f t="shared" si="1"/>
        <v>345.7412587412587</v>
      </c>
      <c r="I27" s="107">
        <f t="shared" si="2"/>
        <v>127.03791469194313</v>
      </c>
      <c r="J27" s="10">
        <f>SUM(J28:J29)</f>
        <v>581650</v>
      </c>
      <c r="K27" s="10">
        <f>SUM(K28:K29)</f>
        <v>741806</v>
      </c>
      <c r="L27" s="100">
        <f>SUM(L28:L29)</f>
        <v>-160156</v>
      </c>
      <c r="M27" s="106">
        <f t="shared" si="6"/>
        <v>117.64527416516657</v>
      </c>
      <c r="N27" s="225">
        <f t="shared" si="7"/>
        <v>112.49660677916236</v>
      </c>
      <c r="O27" s="10">
        <f>SUM(O28:O29)</f>
        <v>524520</v>
      </c>
      <c r="P27" s="10">
        <f>SUM(P28:P29)</f>
        <v>431540</v>
      </c>
      <c r="Q27" s="10">
        <f>SUM(Q28:Q29)</f>
        <v>92980</v>
      </c>
      <c r="R27" s="19">
        <f t="shared" si="11"/>
        <v>106.09008717461217</v>
      </c>
      <c r="S27" s="225">
        <f t="shared" si="12"/>
        <v>65.44404559882196</v>
      </c>
      <c r="T27" s="112">
        <f>SUM(T28:T29)</f>
        <v>385000</v>
      </c>
      <c r="U27" s="113">
        <f>SUM(U28:U29)</f>
        <v>433722</v>
      </c>
      <c r="V27" s="114">
        <f>SUM(V28:V29)</f>
        <v>-48722</v>
      </c>
      <c r="W27" s="19">
        <f t="shared" si="13"/>
        <v>73.40044230915885</v>
      </c>
      <c r="X27" s="225">
        <f t="shared" si="14"/>
        <v>100.50563099596793</v>
      </c>
    </row>
    <row r="28" spans="1:24" ht="16.5" customHeight="1" hidden="1">
      <c r="A28" s="128" t="s">
        <v>108</v>
      </c>
      <c r="B28" s="112"/>
      <c r="C28" s="113"/>
      <c r="D28" s="259"/>
      <c r="E28" s="10"/>
      <c r="F28" s="10"/>
      <c r="G28" s="100"/>
      <c r="H28" s="106"/>
      <c r="I28" s="107"/>
      <c r="J28" s="25">
        <v>31650</v>
      </c>
      <c r="K28" s="25">
        <v>31650</v>
      </c>
      <c r="L28" s="99">
        <f>SUM(J28-K28)</f>
        <v>0</v>
      </c>
      <c r="M28" s="111">
        <v>100</v>
      </c>
      <c r="N28" s="134">
        <v>100</v>
      </c>
      <c r="O28" s="25">
        <v>0</v>
      </c>
      <c r="P28" s="25">
        <v>0</v>
      </c>
      <c r="Q28" s="25">
        <f>SUM(O28-P28)</f>
        <v>0</v>
      </c>
      <c r="R28" s="223">
        <v>0</v>
      </c>
      <c r="S28" s="134">
        <v>0</v>
      </c>
      <c r="T28" s="119">
        <v>0</v>
      </c>
      <c r="U28" s="115">
        <v>0</v>
      </c>
      <c r="V28" s="115">
        <f>SUM(T28-U28)</f>
        <v>0</v>
      </c>
      <c r="W28" s="223">
        <v>0</v>
      </c>
      <c r="X28" s="134">
        <v>0</v>
      </c>
    </row>
    <row r="29" spans="1:24" ht="12.75">
      <c r="A29" s="128" t="s">
        <v>78</v>
      </c>
      <c r="B29" s="119">
        <v>143000</v>
      </c>
      <c r="C29" s="115">
        <v>519060</v>
      </c>
      <c r="D29" s="258">
        <f>SUM(B29-C29)</f>
        <v>-376060</v>
      </c>
      <c r="E29" s="25">
        <v>494410</v>
      </c>
      <c r="F29" s="25">
        <v>659403</v>
      </c>
      <c r="G29" s="99">
        <f>SUM(E29-F29)</f>
        <v>-164993</v>
      </c>
      <c r="H29" s="111">
        <f aca="true" t="shared" si="18" ref="H29:H39">(E29*100)/B29</f>
        <v>345.7412587412587</v>
      </c>
      <c r="I29" s="116">
        <f aca="true" t="shared" si="19" ref="I29:I39">(F29*100)/C29</f>
        <v>127.03791469194313</v>
      </c>
      <c r="J29" s="25">
        <v>550000</v>
      </c>
      <c r="K29" s="25">
        <v>710156</v>
      </c>
      <c r="L29" s="99">
        <f>SUM(J29-K29)</f>
        <v>-160156</v>
      </c>
      <c r="M29" s="111">
        <f aca="true" t="shared" si="20" ref="M29:M39">(J29*100)/E29</f>
        <v>111.24370461762504</v>
      </c>
      <c r="N29" s="134">
        <f t="shared" si="7"/>
        <v>107.69681059989111</v>
      </c>
      <c r="O29" s="25">
        <v>524520</v>
      </c>
      <c r="P29" s="25">
        <v>431540</v>
      </c>
      <c r="Q29" s="25">
        <f>SUM(O29-P29)</f>
        <v>92980</v>
      </c>
      <c r="R29" s="223">
        <f t="shared" si="11"/>
        <v>106.09008717461217</v>
      </c>
      <c r="S29" s="134">
        <f t="shared" si="12"/>
        <v>65.44404559882196</v>
      </c>
      <c r="T29" s="119">
        <v>385000</v>
      </c>
      <c r="U29" s="115">
        <v>433722</v>
      </c>
      <c r="V29" s="110">
        <f>SUM(T29-U29)</f>
        <v>-48722</v>
      </c>
      <c r="W29" s="223">
        <f aca="true" t="shared" si="21" ref="W29:X33">(T29*100)/O29</f>
        <v>73.40044230915885</v>
      </c>
      <c r="X29" s="134">
        <f t="shared" si="21"/>
        <v>100.50563099596793</v>
      </c>
    </row>
    <row r="30" spans="1:24" ht="18" customHeight="1">
      <c r="A30" s="126" t="s">
        <v>26</v>
      </c>
      <c r="B30" s="112">
        <f aca="true" t="shared" si="22" ref="B30:G30">SUM(B31+B37)</f>
        <v>9629193</v>
      </c>
      <c r="C30" s="113">
        <f t="shared" si="22"/>
        <v>10147503</v>
      </c>
      <c r="D30" s="259">
        <f t="shared" si="22"/>
        <v>-518310</v>
      </c>
      <c r="E30" s="10">
        <f t="shared" si="22"/>
        <v>14732406</v>
      </c>
      <c r="F30" s="10">
        <f t="shared" si="22"/>
        <v>14509653</v>
      </c>
      <c r="G30" s="10">
        <f t="shared" si="22"/>
        <v>222753</v>
      </c>
      <c r="H30" s="106">
        <f t="shared" si="18"/>
        <v>152.99730725098146</v>
      </c>
      <c r="I30" s="107">
        <f t="shared" si="19"/>
        <v>142.98742262012635</v>
      </c>
      <c r="J30" s="10">
        <f>SUM(J31+J37)</f>
        <v>10604776</v>
      </c>
      <c r="K30" s="10">
        <f>SUM(K31+K37)</f>
        <v>10580105</v>
      </c>
      <c r="L30" s="10">
        <f>SUM(L31+L37)</f>
        <v>24671</v>
      </c>
      <c r="M30" s="106">
        <f t="shared" si="20"/>
        <v>71.98264831962953</v>
      </c>
      <c r="N30" s="225">
        <f t="shared" si="7"/>
        <v>72.91769830746469</v>
      </c>
      <c r="O30" s="10">
        <f>SUM(O31+O37)</f>
        <v>5821904</v>
      </c>
      <c r="P30" s="10">
        <f>SUM(P31+P37)</f>
        <v>5805761</v>
      </c>
      <c r="Q30" s="10">
        <f>SUM(Q31+Q37)</f>
        <v>16143</v>
      </c>
      <c r="R30" s="19">
        <f t="shared" si="11"/>
        <v>39.51767280917998</v>
      </c>
      <c r="S30" s="225">
        <f t="shared" si="12"/>
        <v>40.01309335240477</v>
      </c>
      <c r="T30" s="112">
        <f>SUM(T31+T37)</f>
        <v>8599395</v>
      </c>
      <c r="U30" s="113">
        <f>SUM(U31+U37)</f>
        <v>8107665</v>
      </c>
      <c r="V30" s="113">
        <f>SUM(V31+V37)</f>
        <v>491730</v>
      </c>
      <c r="W30" s="19">
        <f t="shared" si="21"/>
        <v>147.70760562180345</v>
      </c>
      <c r="X30" s="225">
        <f t="shared" si="21"/>
        <v>139.64861798479131</v>
      </c>
    </row>
    <row r="31" spans="1:24" ht="18.75" customHeight="1">
      <c r="A31" s="126" t="s">
        <v>71</v>
      </c>
      <c r="B31" s="120">
        <f aca="true" t="shared" si="23" ref="B31:G31">SUM(B32:B36)</f>
        <v>1155000</v>
      </c>
      <c r="C31" s="121">
        <f t="shared" si="23"/>
        <v>1544943</v>
      </c>
      <c r="D31" s="262">
        <f t="shared" si="23"/>
        <v>-389943</v>
      </c>
      <c r="E31" s="51">
        <f t="shared" si="23"/>
        <v>695735</v>
      </c>
      <c r="F31" s="51">
        <f t="shared" si="23"/>
        <v>600183</v>
      </c>
      <c r="G31" s="51">
        <f t="shared" si="23"/>
        <v>95552</v>
      </c>
      <c r="H31" s="106">
        <f t="shared" si="18"/>
        <v>60.23679653679654</v>
      </c>
      <c r="I31" s="107">
        <f t="shared" si="19"/>
        <v>38.84822935215086</v>
      </c>
      <c r="J31" s="51">
        <f>SUM(J32:J36)</f>
        <v>421095</v>
      </c>
      <c r="K31" s="51">
        <f>SUM(K32:K36)</f>
        <v>446299</v>
      </c>
      <c r="L31" s="185">
        <f>SUM(L32:L36)</f>
        <v>-25204</v>
      </c>
      <c r="M31" s="106">
        <f t="shared" si="20"/>
        <v>60.525199968378764</v>
      </c>
      <c r="N31" s="225">
        <f t="shared" si="7"/>
        <v>74.36048671821762</v>
      </c>
      <c r="O31" s="51">
        <f>SUM(O32:O36)</f>
        <v>832432</v>
      </c>
      <c r="P31" s="51">
        <f>SUM(P32:P36)</f>
        <v>1060550</v>
      </c>
      <c r="Q31" s="235">
        <f>SUM(Q32:Q36)</f>
        <v>-228118</v>
      </c>
      <c r="R31" s="19">
        <f t="shared" si="11"/>
        <v>119.64785442733225</v>
      </c>
      <c r="S31" s="225">
        <f t="shared" si="12"/>
        <v>176.70443847959706</v>
      </c>
      <c r="T31" s="120">
        <f>SUM(T32:T36)</f>
        <v>1500677</v>
      </c>
      <c r="U31" s="121">
        <f>SUM(U32:U36)</f>
        <v>1308783</v>
      </c>
      <c r="V31" s="121">
        <f>SUM(V32:V36)</f>
        <v>191894</v>
      </c>
      <c r="W31" s="19">
        <f t="shared" si="21"/>
        <v>180.27622676687105</v>
      </c>
      <c r="X31" s="225">
        <f t="shared" si="21"/>
        <v>123.40606289189571</v>
      </c>
    </row>
    <row r="32" spans="1:24" ht="12.75">
      <c r="A32" s="128" t="s">
        <v>72</v>
      </c>
      <c r="B32" s="119">
        <v>800000</v>
      </c>
      <c r="C32" s="115">
        <v>1163130</v>
      </c>
      <c r="D32" s="258">
        <f>SUM(B32-C32)</f>
        <v>-363130</v>
      </c>
      <c r="E32" s="25">
        <v>400000</v>
      </c>
      <c r="F32" s="25">
        <v>481976</v>
      </c>
      <c r="G32" s="99">
        <f>SUM(E32-F32)</f>
        <v>-81976</v>
      </c>
      <c r="H32" s="111">
        <f t="shared" si="18"/>
        <v>50</v>
      </c>
      <c r="I32" s="116">
        <f t="shared" si="19"/>
        <v>41.43784443699329</v>
      </c>
      <c r="J32" s="25">
        <v>188042</v>
      </c>
      <c r="K32" s="25">
        <v>187754</v>
      </c>
      <c r="L32" s="25">
        <f>SUM(J32-K32)</f>
        <v>288</v>
      </c>
      <c r="M32" s="111">
        <f t="shared" si="20"/>
        <v>47.0105</v>
      </c>
      <c r="N32" s="134">
        <f t="shared" si="7"/>
        <v>38.95505170381928</v>
      </c>
      <c r="O32" s="25">
        <v>427337</v>
      </c>
      <c r="P32" s="25">
        <v>764348</v>
      </c>
      <c r="Q32" s="231">
        <f>SUM(O32-P32)</f>
        <v>-337011</v>
      </c>
      <c r="R32" s="223">
        <f t="shared" si="11"/>
        <v>106.83425</v>
      </c>
      <c r="S32" s="134">
        <f t="shared" si="12"/>
        <v>158.586319650771</v>
      </c>
      <c r="T32" s="119">
        <v>669900</v>
      </c>
      <c r="U32" s="115">
        <v>633514</v>
      </c>
      <c r="V32" s="115">
        <f>SUM(T32-U32)</f>
        <v>36386</v>
      </c>
      <c r="W32" s="223">
        <f t="shared" si="21"/>
        <v>156.76152544712954</v>
      </c>
      <c r="X32" s="134">
        <f t="shared" si="21"/>
        <v>82.88292767168882</v>
      </c>
    </row>
    <row r="33" spans="1:24" ht="12.75">
      <c r="A33" s="128" t="s">
        <v>79</v>
      </c>
      <c r="B33" s="119">
        <v>30000</v>
      </c>
      <c r="C33" s="115">
        <v>43459</v>
      </c>
      <c r="D33" s="258">
        <f>SUM(B33-C33)</f>
        <v>-13459</v>
      </c>
      <c r="E33" s="25">
        <v>30000</v>
      </c>
      <c r="F33" s="25">
        <v>49015</v>
      </c>
      <c r="G33" s="99">
        <f>SUM(E33-F33)</f>
        <v>-19015</v>
      </c>
      <c r="H33" s="111">
        <f t="shared" si="18"/>
        <v>100</v>
      </c>
      <c r="I33" s="116">
        <f t="shared" si="19"/>
        <v>112.78446351733818</v>
      </c>
      <c r="J33" s="25">
        <v>40500</v>
      </c>
      <c r="K33" s="25">
        <v>82297</v>
      </c>
      <c r="L33" s="99">
        <f>SUM(J33-K33)</f>
        <v>-41797</v>
      </c>
      <c r="M33" s="111">
        <f t="shared" si="20"/>
        <v>135</v>
      </c>
      <c r="N33" s="134">
        <f t="shared" si="7"/>
        <v>167.9016627562991</v>
      </c>
      <c r="O33" s="25">
        <v>124549</v>
      </c>
      <c r="P33" s="25">
        <v>126704</v>
      </c>
      <c r="Q33" s="231">
        <f>SUM(O33-P33)</f>
        <v>-2155</v>
      </c>
      <c r="R33" s="223">
        <f t="shared" si="11"/>
        <v>415.16333333333336</v>
      </c>
      <c r="S33" s="134">
        <f t="shared" si="12"/>
        <v>258.50045904315004</v>
      </c>
      <c r="T33" s="119">
        <v>130777</v>
      </c>
      <c r="U33" s="115">
        <v>125080</v>
      </c>
      <c r="V33" s="115">
        <f>SUM(T33-U33)</f>
        <v>5697</v>
      </c>
      <c r="W33" s="223">
        <f t="shared" si="21"/>
        <v>105.00044159326852</v>
      </c>
      <c r="X33" s="134">
        <f t="shared" si="21"/>
        <v>98.7182725091552</v>
      </c>
    </row>
    <row r="34" spans="1:24" ht="26.25">
      <c r="A34" s="128" t="s">
        <v>80</v>
      </c>
      <c r="B34" s="119">
        <v>150000</v>
      </c>
      <c r="C34" s="115">
        <v>229488</v>
      </c>
      <c r="D34" s="258">
        <f>SUM(B34-C34)</f>
        <v>-79488</v>
      </c>
      <c r="E34" s="25">
        <v>123053</v>
      </c>
      <c r="F34" s="25">
        <v>193</v>
      </c>
      <c r="G34" s="25">
        <f>SUM(E34-F34)</f>
        <v>122860</v>
      </c>
      <c r="H34" s="111">
        <f t="shared" si="18"/>
        <v>82.03533333333333</v>
      </c>
      <c r="I34" s="116">
        <f t="shared" si="19"/>
        <v>0.08410025796555812</v>
      </c>
      <c r="J34" s="25">
        <v>123053</v>
      </c>
      <c r="K34" s="25">
        <v>0</v>
      </c>
      <c r="L34" s="25">
        <f>SUM(J34-K34)</f>
        <v>123053</v>
      </c>
      <c r="M34" s="111">
        <f t="shared" si="20"/>
        <v>100</v>
      </c>
      <c r="N34" s="134">
        <f t="shared" si="7"/>
        <v>0</v>
      </c>
      <c r="O34" s="25">
        <v>130546</v>
      </c>
      <c r="P34" s="25">
        <v>0</v>
      </c>
      <c r="Q34" s="25">
        <f>SUM(O34-P34)</f>
        <v>130546</v>
      </c>
      <c r="R34" s="223">
        <f>(O34*100)/E34</f>
        <v>106.08924609721015</v>
      </c>
      <c r="S34" s="134">
        <v>0</v>
      </c>
      <c r="T34" s="119">
        <v>200000</v>
      </c>
      <c r="U34" s="115">
        <v>369128</v>
      </c>
      <c r="V34" s="110">
        <f>SUM(T34-U34)</f>
        <v>-169128</v>
      </c>
      <c r="W34" s="223">
        <f>(T34*100)/O34</f>
        <v>153.202702495672</v>
      </c>
      <c r="X34" s="134">
        <v>100</v>
      </c>
    </row>
    <row r="35" spans="1:24" ht="12.75">
      <c r="A35" s="128" t="s">
        <v>81</v>
      </c>
      <c r="B35" s="119">
        <v>25000</v>
      </c>
      <c r="C35" s="115">
        <v>63271</v>
      </c>
      <c r="D35" s="258">
        <f>SUM(B35-C35)</f>
        <v>-38271</v>
      </c>
      <c r="E35" s="25">
        <v>62682</v>
      </c>
      <c r="F35" s="25">
        <v>5770</v>
      </c>
      <c r="G35" s="25">
        <f>SUM(E35-F35)</f>
        <v>56912</v>
      </c>
      <c r="H35" s="111">
        <f t="shared" si="18"/>
        <v>250.728</v>
      </c>
      <c r="I35" s="116">
        <f t="shared" si="19"/>
        <v>9.119501825480867</v>
      </c>
      <c r="J35" s="25">
        <v>35000</v>
      </c>
      <c r="K35" s="25">
        <v>89872</v>
      </c>
      <c r="L35" s="99">
        <f>SUM(J35-K35)</f>
        <v>-54872</v>
      </c>
      <c r="M35" s="111">
        <f t="shared" si="20"/>
        <v>55.837401486870235</v>
      </c>
      <c r="N35" s="134">
        <f t="shared" si="7"/>
        <v>1557.573656845754</v>
      </c>
      <c r="O35" s="25">
        <v>5000</v>
      </c>
      <c r="P35" s="25">
        <v>0</v>
      </c>
      <c r="Q35" s="25">
        <f>SUM(O35-P35)</f>
        <v>5000</v>
      </c>
      <c r="R35" s="223">
        <f t="shared" si="11"/>
        <v>7.976771640981462</v>
      </c>
      <c r="S35" s="134">
        <f aca="true" t="shared" si="24" ref="S35:S41">(P35*100)/F35</f>
        <v>0</v>
      </c>
      <c r="T35" s="119">
        <v>0</v>
      </c>
      <c r="U35" s="115">
        <v>0</v>
      </c>
      <c r="V35" s="115">
        <f>SUM(T35-U35)</f>
        <v>0</v>
      </c>
      <c r="W35" s="223">
        <v>-100</v>
      </c>
      <c r="X35" s="134">
        <v>0</v>
      </c>
    </row>
    <row r="36" spans="1:24" ht="12.75">
      <c r="A36" s="128" t="s">
        <v>40</v>
      </c>
      <c r="B36" s="119">
        <v>150000</v>
      </c>
      <c r="C36" s="115">
        <v>45595</v>
      </c>
      <c r="D36" s="261">
        <f>SUM(B36-C36)</f>
        <v>104405</v>
      </c>
      <c r="E36" s="25">
        <v>80000</v>
      </c>
      <c r="F36" s="25">
        <v>63229</v>
      </c>
      <c r="G36" s="25">
        <f>SUM(E36-F36)</f>
        <v>16771</v>
      </c>
      <c r="H36" s="111">
        <f t="shared" si="18"/>
        <v>53.333333333333336</v>
      </c>
      <c r="I36" s="116">
        <f t="shared" si="19"/>
        <v>138.67529334356837</v>
      </c>
      <c r="J36" s="25">
        <v>34500</v>
      </c>
      <c r="K36" s="25">
        <v>86376</v>
      </c>
      <c r="L36" s="99">
        <f>SUM(J36-K36)</f>
        <v>-51876</v>
      </c>
      <c r="M36" s="111">
        <f t="shared" si="20"/>
        <v>43.125</v>
      </c>
      <c r="N36" s="134">
        <f t="shared" si="7"/>
        <v>136.6082019326575</v>
      </c>
      <c r="O36" s="25">
        <v>145000</v>
      </c>
      <c r="P36" s="25">
        <v>169498</v>
      </c>
      <c r="Q36" s="231">
        <f>SUM(O36-P36)</f>
        <v>-24498</v>
      </c>
      <c r="R36" s="223">
        <f t="shared" si="11"/>
        <v>181.25</v>
      </c>
      <c r="S36" s="134">
        <f>(P36*100)/F36</f>
        <v>268.07003115658955</v>
      </c>
      <c r="T36" s="119">
        <v>500000</v>
      </c>
      <c r="U36" s="115">
        <v>181061</v>
      </c>
      <c r="V36" s="115">
        <f>SUM(T36-U36)</f>
        <v>318939</v>
      </c>
      <c r="W36" s="223">
        <f aca="true" t="shared" si="25" ref="W36:X38">(T36*100)/O36</f>
        <v>344.82758620689657</v>
      </c>
      <c r="X36" s="134">
        <f t="shared" si="25"/>
        <v>106.8219094030608</v>
      </c>
    </row>
    <row r="37" spans="1:24" ht="24.75" customHeight="1">
      <c r="A37" s="126" t="s">
        <v>73</v>
      </c>
      <c r="B37" s="112">
        <f aca="true" t="shared" si="26" ref="B37:G37">SUM(B38:B41)</f>
        <v>8474193</v>
      </c>
      <c r="C37" s="113">
        <f t="shared" si="26"/>
        <v>8602560</v>
      </c>
      <c r="D37" s="259">
        <f t="shared" si="26"/>
        <v>-128367</v>
      </c>
      <c r="E37" s="10">
        <f t="shared" si="26"/>
        <v>14036671</v>
      </c>
      <c r="F37" s="10">
        <f t="shared" si="26"/>
        <v>13909470</v>
      </c>
      <c r="G37" s="10">
        <f t="shared" si="26"/>
        <v>127201</v>
      </c>
      <c r="H37" s="106">
        <f t="shared" si="18"/>
        <v>165.64020904409423</v>
      </c>
      <c r="I37" s="107">
        <f t="shared" si="19"/>
        <v>161.689892311126</v>
      </c>
      <c r="J37" s="10">
        <f>SUM(J38:J42)</f>
        <v>10183681</v>
      </c>
      <c r="K37" s="10">
        <f>SUM(K38:K42)</f>
        <v>10133806</v>
      </c>
      <c r="L37" s="10">
        <f>SUM(L38:L42)</f>
        <v>49875</v>
      </c>
      <c r="M37" s="106">
        <f t="shared" si="20"/>
        <v>72.55054278895615</v>
      </c>
      <c r="N37" s="225">
        <f t="shared" si="7"/>
        <v>72.8554430902112</v>
      </c>
      <c r="O37" s="10">
        <f>SUM(O38:O42)</f>
        <v>4989472</v>
      </c>
      <c r="P37" s="10">
        <f>SUM(P38:P42)</f>
        <v>4745211</v>
      </c>
      <c r="Q37" s="10">
        <f>SUM(Q38:Q42)</f>
        <v>244261</v>
      </c>
      <c r="R37" s="19">
        <f t="shared" si="11"/>
        <v>35.545978102642714</v>
      </c>
      <c r="S37" s="225">
        <f t="shared" si="24"/>
        <v>34.11496627837006</v>
      </c>
      <c r="T37" s="112">
        <f>SUM(T38:T42)</f>
        <v>7098718</v>
      </c>
      <c r="U37" s="113">
        <f>SUM(U38:U42)</f>
        <v>6798882</v>
      </c>
      <c r="V37" s="113">
        <f>SUM(V38:V42)</f>
        <v>299836</v>
      </c>
      <c r="W37" s="19">
        <f t="shared" si="25"/>
        <v>142.27393199120067</v>
      </c>
      <c r="X37" s="225">
        <f t="shared" si="25"/>
        <v>143.2788131023046</v>
      </c>
    </row>
    <row r="38" spans="1:24" ht="12.75">
      <c r="A38" s="128" t="s">
        <v>55</v>
      </c>
      <c r="B38" s="119">
        <v>8440100</v>
      </c>
      <c r="C38" s="115">
        <v>8440100</v>
      </c>
      <c r="D38" s="261">
        <f>SUM(B38-C38)</f>
        <v>0</v>
      </c>
      <c r="E38" s="25">
        <v>5306548</v>
      </c>
      <c r="F38" s="25">
        <v>5306548</v>
      </c>
      <c r="G38" s="25">
        <f>SUM(E38-F38)</f>
        <v>0</v>
      </c>
      <c r="H38" s="111">
        <f t="shared" si="18"/>
        <v>62.87304652788474</v>
      </c>
      <c r="I38" s="116">
        <f t="shared" si="19"/>
        <v>62.87304652788474</v>
      </c>
      <c r="J38" s="25">
        <v>7834825</v>
      </c>
      <c r="K38" s="25">
        <v>7834825</v>
      </c>
      <c r="L38" s="25">
        <f>SUM(J38-K38)</f>
        <v>0</v>
      </c>
      <c r="M38" s="111">
        <f t="shared" si="20"/>
        <v>147.6444762206994</v>
      </c>
      <c r="N38" s="134">
        <f t="shared" si="7"/>
        <v>147.6444762206994</v>
      </c>
      <c r="O38" s="25">
        <v>4726227</v>
      </c>
      <c r="P38" s="25">
        <v>4726227</v>
      </c>
      <c r="Q38" s="25">
        <f>SUM(O38-P38)</f>
        <v>0</v>
      </c>
      <c r="R38" s="223">
        <f t="shared" si="11"/>
        <v>89.0640582163772</v>
      </c>
      <c r="S38" s="134">
        <f t="shared" si="24"/>
        <v>89.0640582163772</v>
      </c>
      <c r="T38" s="119">
        <v>6798882</v>
      </c>
      <c r="U38" s="115">
        <v>6798882</v>
      </c>
      <c r="V38" s="115">
        <f>SUM(T38-U38)</f>
        <v>0</v>
      </c>
      <c r="W38" s="223">
        <f t="shared" si="25"/>
        <v>143.85432608294101</v>
      </c>
      <c r="X38" s="134">
        <f t="shared" si="25"/>
        <v>143.85432608294101</v>
      </c>
    </row>
    <row r="39" spans="1:24" ht="12.75">
      <c r="A39" s="128" t="s">
        <v>56</v>
      </c>
      <c r="B39" s="119">
        <v>34093</v>
      </c>
      <c r="C39" s="115">
        <v>34093</v>
      </c>
      <c r="D39" s="261">
        <f>SUM(B39-C39)</f>
        <v>0</v>
      </c>
      <c r="E39" s="25">
        <v>8730123</v>
      </c>
      <c r="F39" s="25">
        <v>6937013</v>
      </c>
      <c r="G39" s="25">
        <f>SUM(E39-F39)</f>
        <v>1793110</v>
      </c>
      <c r="H39" s="111">
        <f t="shared" si="18"/>
        <v>25606.790250197988</v>
      </c>
      <c r="I39" s="116">
        <f t="shared" si="19"/>
        <v>20347.323497492154</v>
      </c>
      <c r="J39" s="25">
        <v>2142168</v>
      </c>
      <c r="K39" s="25">
        <v>2083604</v>
      </c>
      <c r="L39" s="25">
        <f>SUM(J39-K39)</f>
        <v>58564</v>
      </c>
      <c r="M39" s="111">
        <f t="shared" si="20"/>
        <v>24.537661153227738</v>
      </c>
      <c r="N39" s="134">
        <f t="shared" si="7"/>
        <v>30.03604000742106</v>
      </c>
      <c r="O39" s="25">
        <v>263245</v>
      </c>
      <c r="P39" s="25">
        <v>0</v>
      </c>
      <c r="Q39" s="25">
        <f>SUM(O39-P39)</f>
        <v>263245</v>
      </c>
      <c r="R39" s="223">
        <f t="shared" si="11"/>
        <v>3.01536415924495</v>
      </c>
      <c r="S39" s="134">
        <f t="shared" si="24"/>
        <v>0</v>
      </c>
      <c r="T39" s="119">
        <v>299836</v>
      </c>
      <c r="U39" s="115">
        <v>0</v>
      </c>
      <c r="V39" s="115">
        <f>SUM(T39-U39)</f>
        <v>299836</v>
      </c>
      <c r="W39" s="223">
        <f>(T39*100)/O39</f>
        <v>113.89997910691561</v>
      </c>
      <c r="X39" s="134">
        <v>0</v>
      </c>
    </row>
    <row r="40" spans="1:24" ht="12.75" hidden="1">
      <c r="A40" s="128" t="s">
        <v>110</v>
      </c>
      <c r="B40" s="119"/>
      <c r="C40" s="115"/>
      <c r="D40" s="261"/>
      <c r="E40" s="25"/>
      <c r="F40" s="25"/>
      <c r="G40" s="25"/>
      <c r="H40" s="111"/>
      <c r="I40" s="116"/>
      <c r="J40" s="25">
        <v>134624</v>
      </c>
      <c r="K40" s="25">
        <v>134624</v>
      </c>
      <c r="L40" s="25">
        <f>SUM(J40-K40)</f>
        <v>0</v>
      </c>
      <c r="M40" s="111">
        <v>100</v>
      </c>
      <c r="N40" s="134">
        <v>100</v>
      </c>
      <c r="O40" s="25">
        <v>0</v>
      </c>
      <c r="P40" s="25"/>
      <c r="Q40" s="25">
        <f>SUM(O40-P40)</f>
        <v>0</v>
      </c>
      <c r="R40" s="223">
        <v>0</v>
      </c>
      <c r="S40" s="134">
        <v>0</v>
      </c>
      <c r="T40" s="119">
        <v>0</v>
      </c>
      <c r="U40" s="115"/>
      <c r="V40" s="115">
        <f>SUM(T40-U40)</f>
        <v>0</v>
      </c>
      <c r="W40" s="288">
        <v>0</v>
      </c>
      <c r="X40" s="134">
        <v>0</v>
      </c>
    </row>
    <row r="41" spans="1:24" ht="18" customHeight="1">
      <c r="A41" s="128" t="s">
        <v>82</v>
      </c>
      <c r="B41" s="112">
        <v>0</v>
      </c>
      <c r="C41" s="115">
        <v>128367</v>
      </c>
      <c r="D41" s="258">
        <f>SUM(B41-C41)</f>
        <v>-128367</v>
      </c>
      <c r="E41" s="10">
        <v>0</v>
      </c>
      <c r="F41" s="25">
        <v>1665909</v>
      </c>
      <c r="G41" s="99">
        <f>SUM(E41-F41)</f>
        <v>-1665909</v>
      </c>
      <c r="H41" s="183">
        <v>100</v>
      </c>
      <c r="I41" s="116">
        <f>(F41*100)/C41</f>
        <v>1297.7704550234873</v>
      </c>
      <c r="J41" s="25">
        <v>47082</v>
      </c>
      <c r="K41" s="25">
        <v>55771</v>
      </c>
      <c r="L41" s="99">
        <f>SUM(J41-K41)</f>
        <v>-8689</v>
      </c>
      <c r="M41" s="111">
        <v>100</v>
      </c>
      <c r="N41" s="134">
        <f t="shared" si="7"/>
        <v>3.3477819016524912</v>
      </c>
      <c r="O41" s="25">
        <v>0</v>
      </c>
      <c r="P41" s="25">
        <v>18984</v>
      </c>
      <c r="Q41" s="231">
        <f>SUM(O41-P41)</f>
        <v>-18984</v>
      </c>
      <c r="R41" s="223">
        <v>0</v>
      </c>
      <c r="S41" s="134">
        <f t="shared" si="24"/>
        <v>1.139558043086387</v>
      </c>
      <c r="T41" s="119">
        <v>0</v>
      </c>
      <c r="U41" s="115">
        <v>0</v>
      </c>
      <c r="V41" s="292">
        <f>SUM(T41-U41)</f>
        <v>0</v>
      </c>
      <c r="W41" s="288">
        <v>0</v>
      </c>
      <c r="X41" s="134">
        <f>(U41*100)/P41</f>
        <v>0</v>
      </c>
    </row>
    <row r="42" spans="1:24" ht="18" customHeight="1" hidden="1">
      <c r="A42" s="128" t="s">
        <v>106</v>
      </c>
      <c r="B42" s="112"/>
      <c r="C42" s="115"/>
      <c r="D42" s="258"/>
      <c r="E42" s="10"/>
      <c r="F42" s="25"/>
      <c r="G42" s="99"/>
      <c r="H42" s="183"/>
      <c r="I42" s="116"/>
      <c r="J42" s="25">
        <v>24982</v>
      </c>
      <c r="K42" s="25">
        <v>24982</v>
      </c>
      <c r="L42" s="99">
        <f>SUM(J42-K42)</f>
        <v>0</v>
      </c>
      <c r="M42" s="111">
        <v>100</v>
      </c>
      <c r="N42" s="134">
        <v>100</v>
      </c>
      <c r="O42" s="25">
        <v>0</v>
      </c>
      <c r="P42" s="25"/>
      <c r="Q42" s="25">
        <f>SUM(O42-P42)</f>
        <v>0</v>
      </c>
      <c r="R42" s="223">
        <v>0</v>
      </c>
      <c r="S42" s="134">
        <v>0</v>
      </c>
      <c r="T42" s="119">
        <v>0</v>
      </c>
      <c r="U42" s="115">
        <v>0</v>
      </c>
      <c r="V42" s="115">
        <f>SUM(T42-U42)</f>
        <v>0</v>
      </c>
      <c r="W42" s="288">
        <v>0</v>
      </c>
      <c r="X42" s="134">
        <v>0</v>
      </c>
    </row>
    <row r="43" spans="1:24" ht="8.25" customHeight="1" hidden="1">
      <c r="A43" s="128"/>
      <c r="B43" s="112"/>
      <c r="C43" s="113"/>
      <c r="D43" s="261"/>
      <c r="E43" s="10"/>
      <c r="F43" s="10"/>
      <c r="G43" s="25"/>
      <c r="H43" s="111"/>
      <c r="I43" s="134"/>
      <c r="J43" s="10"/>
      <c r="K43" s="10"/>
      <c r="L43" s="25"/>
      <c r="M43" s="111"/>
      <c r="N43" s="225"/>
      <c r="O43" s="10"/>
      <c r="P43" s="10"/>
      <c r="Q43" s="25"/>
      <c r="R43" s="19"/>
      <c r="S43" s="134"/>
      <c r="T43" s="112"/>
      <c r="U43" s="113"/>
      <c r="V43" s="115"/>
      <c r="W43" s="19"/>
      <c r="X43" s="134"/>
    </row>
    <row r="44" spans="1:24" ht="32.25" customHeight="1">
      <c r="A44" s="272" t="s">
        <v>3</v>
      </c>
      <c r="B44" s="265">
        <f aca="true" t="shared" si="27" ref="B44:G44">SUM(B45:B46)</f>
        <v>6054286</v>
      </c>
      <c r="C44" s="266">
        <f t="shared" si="27"/>
        <v>2573212</v>
      </c>
      <c r="D44" s="267">
        <f t="shared" si="27"/>
        <v>3481074</v>
      </c>
      <c r="E44" s="268">
        <f t="shared" si="27"/>
        <v>4318301</v>
      </c>
      <c r="F44" s="268">
        <f t="shared" si="27"/>
        <v>3031767</v>
      </c>
      <c r="G44" s="268">
        <f t="shared" si="27"/>
        <v>1286534</v>
      </c>
      <c r="H44" s="269">
        <f aca="true" t="shared" si="28" ref="H44:I46">(E44*100)/B44</f>
        <v>71.32634632721349</v>
      </c>
      <c r="I44" s="270">
        <f t="shared" si="28"/>
        <v>117.82033505206722</v>
      </c>
      <c r="J44" s="268">
        <f>SUM(J45:J46)</f>
        <v>2680512</v>
      </c>
      <c r="K44" s="268">
        <f>SUM(K45:K46)</f>
        <v>2203868</v>
      </c>
      <c r="L44" s="268">
        <f>SUM(L45:L46)</f>
        <v>476644</v>
      </c>
      <c r="M44" s="269">
        <f>(J44*100)/E44</f>
        <v>62.073301513720324</v>
      </c>
      <c r="N44" s="270">
        <f t="shared" si="7"/>
        <v>72.69252551399893</v>
      </c>
      <c r="O44" s="268">
        <f>SUM(O45:O46)</f>
        <v>4819224</v>
      </c>
      <c r="P44" s="268">
        <f>SUM(P45:P46)</f>
        <v>3443991</v>
      </c>
      <c r="Q44" s="268">
        <f>SUM(Q45:Q46)</f>
        <v>1375233</v>
      </c>
      <c r="R44" s="269">
        <f>(O44*100)/E44</f>
        <v>111.60000194520947</v>
      </c>
      <c r="S44" s="270">
        <f>(P44*100)/F44</f>
        <v>113.59682323872514</v>
      </c>
      <c r="T44" s="265">
        <f>SUM(T45:T46)</f>
        <v>5414167</v>
      </c>
      <c r="U44" s="266">
        <f>SUM(U45:U46)</f>
        <v>3230248</v>
      </c>
      <c r="V44" s="266">
        <f>SUM(V45:V46)</f>
        <v>2183919</v>
      </c>
      <c r="W44" s="269">
        <f aca="true" t="shared" si="29" ref="W44:X46">(T44*100)/O44</f>
        <v>112.3452032941403</v>
      </c>
      <c r="X44" s="270">
        <f t="shared" si="29"/>
        <v>93.79374104055441</v>
      </c>
    </row>
    <row r="45" spans="1:24" ht="18" customHeight="1">
      <c r="A45" s="129" t="s">
        <v>4</v>
      </c>
      <c r="B45" s="108">
        <v>2397881</v>
      </c>
      <c r="C45" s="109">
        <v>2142139</v>
      </c>
      <c r="D45" s="261">
        <f>SUM(B45-C45)</f>
        <v>255742</v>
      </c>
      <c r="E45" s="25">
        <v>2504984</v>
      </c>
      <c r="F45" s="25">
        <v>2483501</v>
      </c>
      <c r="G45" s="25">
        <f>SUM(E45-F45)</f>
        <v>21483</v>
      </c>
      <c r="H45" s="111">
        <f t="shared" si="28"/>
        <v>104.46656860786669</v>
      </c>
      <c r="I45" s="116">
        <f t="shared" si="28"/>
        <v>115.93556720642312</v>
      </c>
      <c r="J45" s="25">
        <v>2680512</v>
      </c>
      <c r="K45" s="25">
        <v>2203868</v>
      </c>
      <c r="L45" s="25">
        <f>SUM(J45-K45)</f>
        <v>476644</v>
      </c>
      <c r="M45" s="111">
        <f>(J45*100)/E45</f>
        <v>107.00715054467413</v>
      </c>
      <c r="N45" s="134">
        <f t="shared" si="7"/>
        <v>88.74037095213572</v>
      </c>
      <c r="O45" s="25">
        <v>2827897</v>
      </c>
      <c r="P45" s="25">
        <v>2472192</v>
      </c>
      <c r="Q45" s="25">
        <f>SUM(O45-P45)</f>
        <v>355705</v>
      </c>
      <c r="R45" s="223">
        <f>(O45*100)/E45</f>
        <v>112.89082085953443</v>
      </c>
      <c r="S45" s="134">
        <f>(P45*100)/F45</f>
        <v>99.54463477163891</v>
      </c>
      <c r="T45" s="119">
        <v>2896291</v>
      </c>
      <c r="U45" s="115">
        <v>2480229</v>
      </c>
      <c r="V45" s="115">
        <f>SUM(T45-U45)</f>
        <v>416062</v>
      </c>
      <c r="W45" s="223">
        <f t="shared" si="29"/>
        <v>102.41854636148346</v>
      </c>
      <c r="X45" s="134">
        <f t="shared" si="29"/>
        <v>100.32509610904008</v>
      </c>
    </row>
    <row r="46" spans="1:24" ht="33" customHeight="1">
      <c r="A46" s="129" t="s">
        <v>69</v>
      </c>
      <c r="B46" s="108">
        <v>3656405</v>
      </c>
      <c r="C46" s="109">
        <v>431073</v>
      </c>
      <c r="D46" s="261">
        <f>SUM(B46-C46)</f>
        <v>3225332</v>
      </c>
      <c r="E46" s="25">
        <v>1813317</v>
      </c>
      <c r="F46" s="25">
        <v>548266</v>
      </c>
      <c r="G46" s="25">
        <f>SUM(E46-F46)</f>
        <v>1265051</v>
      </c>
      <c r="H46" s="111">
        <f t="shared" si="28"/>
        <v>49.592892472250746</v>
      </c>
      <c r="I46" s="116">
        <f t="shared" si="28"/>
        <v>127.18634662806532</v>
      </c>
      <c r="J46" s="25">
        <v>0</v>
      </c>
      <c r="K46" s="25">
        <v>0</v>
      </c>
      <c r="L46" s="25">
        <f>SUM(J46-K46)</f>
        <v>0</v>
      </c>
      <c r="M46" s="111">
        <f>(J46*100)/E46</f>
        <v>0</v>
      </c>
      <c r="N46" s="134">
        <f t="shared" si="7"/>
        <v>0</v>
      </c>
      <c r="O46" s="25">
        <v>1991327</v>
      </c>
      <c r="P46" s="25">
        <v>971799</v>
      </c>
      <c r="Q46" s="25">
        <f>SUM(O46-P46)</f>
        <v>1019528</v>
      </c>
      <c r="R46" s="223">
        <v>100</v>
      </c>
      <c r="S46" s="134">
        <v>100</v>
      </c>
      <c r="T46" s="119">
        <v>2517876</v>
      </c>
      <c r="U46" s="115">
        <v>750019</v>
      </c>
      <c r="V46" s="115">
        <f>SUM(T46-U46)</f>
        <v>1767857</v>
      </c>
      <c r="W46" s="223">
        <f t="shared" si="29"/>
        <v>126.44211623706202</v>
      </c>
      <c r="X46" s="134">
        <f t="shared" si="29"/>
        <v>77.17840829224974</v>
      </c>
    </row>
    <row r="47" spans="1:24" ht="14.25" customHeight="1">
      <c r="A47" s="130"/>
      <c r="B47" s="122"/>
      <c r="C47" s="123"/>
      <c r="D47" s="263"/>
      <c r="E47" s="24"/>
      <c r="F47" s="24"/>
      <c r="G47" s="24"/>
      <c r="H47" s="28"/>
      <c r="I47" s="133"/>
      <c r="J47" s="24"/>
      <c r="K47" s="24"/>
      <c r="L47" s="24"/>
      <c r="M47" s="28"/>
      <c r="N47" s="233"/>
      <c r="O47" s="24"/>
      <c r="P47" s="24"/>
      <c r="Q47" s="24"/>
      <c r="R47" s="232"/>
      <c r="S47" s="233"/>
      <c r="T47" s="294"/>
      <c r="U47" s="220"/>
      <c r="V47" s="220"/>
      <c r="W47" s="232"/>
      <c r="X47" s="233"/>
    </row>
    <row r="48" spans="1:24" ht="25.5" customHeight="1" thickBot="1">
      <c r="A48" s="273" t="s">
        <v>6</v>
      </c>
      <c r="B48" s="274">
        <f aca="true" t="shared" si="30" ref="B48:G48">SUM(B9+B26+B44)</f>
        <v>40945842</v>
      </c>
      <c r="C48" s="275">
        <f t="shared" si="30"/>
        <v>28700908</v>
      </c>
      <c r="D48" s="276">
        <f t="shared" si="30"/>
        <v>12244934</v>
      </c>
      <c r="E48" s="275">
        <f t="shared" si="30"/>
        <v>34694303</v>
      </c>
      <c r="F48" s="275">
        <f t="shared" si="30"/>
        <v>32910962</v>
      </c>
      <c r="G48" s="275">
        <f t="shared" si="30"/>
        <v>1783341</v>
      </c>
      <c r="H48" s="277">
        <f>(E48*100)/B48</f>
        <v>84.73217622438928</v>
      </c>
      <c r="I48" s="278">
        <f>(F48*100)/C48</f>
        <v>114.66871361700473</v>
      </c>
      <c r="J48" s="275">
        <f>SUM(J9+J26+J44)</f>
        <v>29015313</v>
      </c>
      <c r="K48" s="275">
        <f>SUM(K9+K26+K44)</f>
        <v>30521862</v>
      </c>
      <c r="L48" s="279">
        <f>SUM(L9+L26+L44)</f>
        <v>-1506549</v>
      </c>
      <c r="M48" s="277">
        <f>(J48*100)/E48</f>
        <v>83.63134719841467</v>
      </c>
      <c r="N48" s="278">
        <f t="shared" si="7"/>
        <v>92.74071660378691</v>
      </c>
      <c r="O48" s="275">
        <f>SUM(O9+O26+O44)</f>
        <v>28412225</v>
      </c>
      <c r="P48" s="275">
        <f>SUM(P9+P26+P44)</f>
        <v>25389663</v>
      </c>
      <c r="Q48" s="275">
        <f>SUM(Q9+Q26+Q44)</f>
        <v>3022562</v>
      </c>
      <c r="R48" s="280">
        <f>(O48*100)/E48</f>
        <v>81.89305604438862</v>
      </c>
      <c r="S48" s="281">
        <f>(P48*100)/F48</f>
        <v>77.14652339849562</v>
      </c>
      <c r="T48" s="274">
        <f>SUM(T9+T26+T44)</f>
        <v>32332123</v>
      </c>
      <c r="U48" s="275">
        <f>SUM(U9+U26+U44)</f>
        <v>28393284</v>
      </c>
      <c r="V48" s="275">
        <f>SUM(V9+V26+V44)</f>
        <v>3938839</v>
      </c>
      <c r="W48" s="277">
        <f>(T48*100)/O48</f>
        <v>113.79651892803186</v>
      </c>
      <c r="X48" s="281">
        <f>(U48*100)/P48</f>
        <v>111.83009400321698</v>
      </c>
    </row>
    <row r="49" spans="1:22" ht="12.75">
      <c r="A49" s="17"/>
      <c r="B49" s="18"/>
      <c r="C49" s="18"/>
      <c r="D49" s="18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V49" s="24"/>
    </row>
    <row r="50" spans="1:22" ht="18.75">
      <c r="A50" s="17" t="s">
        <v>53</v>
      </c>
      <c r="V50" s="24"/>
    </row>
    <row r="51" ht="12.75">
      <c r="U51" s="229"/>
    </row>
    <row r="52" spans="20:21" ht="12.75">
      <c r="T52" s="289"/>
      <c r="U52" s="289"/>
    </row>
    <row r="53" ht="12.75">
      <c r="U53" s="230"/>
    </row>
    <row r="54" spans="20:21" ht="12.75">
      <c r="T54" s="290"/>
      <c r="U54" s="290"/>
    </row>
    <row r="55" ht="12.75">
      <c r="U55" s="289"/>
    </row>
    <row r="56" ht="12.75">
      <c r="U56" s="290"/>
    </row>
  </sheetData>
  <sheetProtection/>
  <mergeCells count="12">
    <mergeCell ref="A1:X1"/>
    <mergeCell ref="A2:X2"/>
    <mergeCell ref="A3:X3"/>
    <mergeCell ref="A4:X4"/>
    <mergeCell ref="A5:X5"/>
    <mergeCell ref="B7:D7"/>
    <mergeCell ref="A7:A8"/>
    <mergeCell ref="V6:X6"/>
    <mergeCell ref="J7:N7"/>
    <mergeCell ref="E7:I7"/>
    <mergeCell ref="T7:X7"/>
    <mergeCell ref="O7:S7"/>
  </mergeCells>
  <printOptions/>
  <pageMargins left="0.3937007874015748" right="0.3937007874015748" top="0.5905511811023623" bottom="0.5905511811023623" header="0" footer="0"/>
  <pageSetup horizontalDpi="600" verticalDpi="600" orientation="landscape" paperSize="5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W22"/>
  <sheetViews>
    <sheetView zoomScale="80" zoomScaleNormal="80" zoomScalePageLayoutView="0" workbookViewId="0" topLeftCell="A1">
      <selection activeCell="O20" sqref="O20"/>
    </sheetView>
  </sheetViews>
  <sheetFormatPr defaultColWidth="9.140625" defaultRowHeight="12.75"/>
  <cols>
    <col min="1" max="1" width="3.421875" style="0" customWidth="1"/>
    <col min="2" max="2" width="14.140625" style="0" customWidth="1"/>
    <col min="3" max="3" width="12.421875" style="0" customWidth="1"/>
    <col min="4" max="4" width="15.7109375" style="0" customWidth="1"/>
    <col min="5" max="5" width="15.28125" style="0" customWidth="1"/>
    <col min="6" max="6" width="14.57421875" style="0" customWidth="1"/>
    <col min="7" max="7" width="12.00390625" style="0" hidden="1" customWidth="1"/>
    <col min="8" max="8" width="12.8515625" style="0" hidden="1" customWidth="1"/>
    <col min="9" max="9" width="11.421875" style="0" hidden="1" customWidth="1"/>
    <col min="10" max="10" width="10.8515625" style="0" hidden="1" customWidth="1"/>
    <col min="11" max="11" width="14.28125" style="0" customWidth="1"/>
    <col min="12" max="13" width="15.28125" style="0" customWidth="1"/>
    <col min="14" max="15" width="15.57421875" style="0" customWidth="1"/>
    <col min="16" max="16" width="16.7109375" style="0" customWidth="1"/>
    <col min="17" max="18" width="18.7109375" style="0" customWidth="1"/>
    <col min="19" max="19" width="17.7109375" style="0" customWidth="1"/>
    <col min="20" max="20" width="19.7109375" style="0" customWidth="1"/>
  </cols>
  <sheetData>
    <row r="1" spans="2:20" ht="17.25">
      <c r="B1" s="398" t="s">
        <v>83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</row>
    <row r="2" spans="2:20" ht="17.25">
      <c r="B2" s="398" t="s">
        <v>77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</row>
    <row r="3" spans="2:20" ht="17.25">
      <c r="B3" s="398" t="s">
        <v>75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</row>
    <row r="4" spans="2:20" ht="15.7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25.5" customHeight="1">
      <c r="B5" s="415" t="s">
        <v>84</v>
      </c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7"/>
    </row>
    <row r="6" spans="2:20" ht="20.25" customHeight="1" thickBot="1">
      <c r="B6" s="395" t="s">
        <v>211</v>
      </c>
      <c r="C6" s="396"/>
      <c r="D6" s="396"/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7"/>
    </row>
    <row r="7" spans="2:15" ht="12.75">
      <c r="B7" s="1"/>
      <c r="C7" s="1"/>
      <c r="D7" s="1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2:15" ht="13.5" thickBot="1">
      <c r="B8" s="1"/>
      <c r="C8" s="1"/>
      <c r="D8" s="1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20" ht="15.75" hidden="1" thickBot="1"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399" t="s">
        <v>68</v>
      </c>
      <c r="R9" s="399"/>
      <c r="S9" s="399"/>
      <c r="T9" s="399"/>
    </row>
    <row r="10" spans="2:20" ht="16.5" customHeight="1" thickBot="1">
      <c r="B10" s="400" t="s">
        <v>0</v>
      </c>
      <c r="C10" s="403" t="s">
        <v>8</v>
      </c>
      <c r="D10" s="404"/>
      <c r="E10" s="404"/>
      <c r="F10" s="405"/>
      <c r="G10" s="406" t="s">
        <v>107</v>
      </c>
      <c r="H10" s="407"/>
      <c r="I10" s="407"/>
      <c r="J10" s="408"/>
      <c r="K10" s="412" t="s">
        <v>9</v>
      </c>
      <c r="L10" s="413"/>
      <c r="M10" s="413"/>
      <c r="N10" s="413"/>
      <c r="O10" s="414"/>
      <c r="P10" s="409" t="s">
        <v>10</v>
      </c>
      <c r="Q10" s="410"/>
      <c r="R10" s="410"/>
      <c r="S10" s="410"/>
      <c r="T10" s="411"/>
    </row>
    <row r="11" spans="2:20" ht="66.75" customHeight="1" thickBot="1">
      <c r="B11" s="401"/>
      <c r="C11" s="73" t="s">
        <v>7</v>
      </c>
      <c r="D11" s="73" t="s">
        <v>11</v>
      </c>
      <c r="E11" s="73" t="s">
        <v>183</v>
      </c>
      <c r="F11" s="169" t="s">
        <v>12</v>
      </c>
      <c r="G11" s="73" t="s">
        <v>7</v>
      </c>
      <c r="H11" s="73" t="s">
        <v>203</v>
      </c>
      <c r="I11" s="73" t="s">
        <v>11</v>
      </c>
      <c r="J11" s="176" t="s">
        <v>12</v>
      </c>
      <c r="K11" s="73" t="s">
        <v>7</v>
      </c>
      <c r="L11" s="73" t="s">
        <v>184</v>
      </c>
      <c r="M11" s="73" t="s">
        <v>11</v>
      </c>
      <c r="N11" s="73" t="s">
        <v>185</v>
      </c>
      <c r="O11" s="138" t="s">
        <v>12</v>
      </c>
      <c r="P11" s="73" t="s">
        <v>13</v>
      </c>
      <c r="Q11" s="73" t="s">
        <v>184</v>
      </c>
      <c r="R11" s="73" t="s">
        <v>14</v>
      </c>
      <c r="S11" s="73" t="s">
        <v>185</v>
      </c>
      <c r="T11" s="144" t="s">
        <v>12</v>
      </c>
    </row>
    <row r="12" spans="2:20" ht="42" customHeight="1" thickBot="1">
      <c r="B12" s="402"/>
      <c r="C12" s="5">
        <v>1</v>
      </c>
      <c r="D12" s="5">
        <v>2</v>
      </c>
      <c r="E12" s="5">
        <v>3</v>
      </c>
      <c r="F12" s="170" t="s">
        <v>35</v>
      </c>
      <c r="G12" s="5">
        <v>5</v>
      </c>
      <c r="H12" s="5">
        <v>6</v>
      </c>
      <c r="I12" s="5">
        <v>7</v>
      </c>
      <c r="J12" s="177" t="s">
        <v>36</v>
      </c>
      <c r="K12" s="5">
        <v>5</v>
      </c>
      <c r="L12" s="5">
        <v>6</v>
      </c>
      <c r="M12" s="5">
        <v>7</v>
      </c>
      <c r="N12" s="5">
        <v>8</v>
      </c>
      <c r="O12" s="139" t="s">
        <v>186</v>
      </c>
      <c r="P12" s="5" t="s">
        <v>187</v>
      </c>
      <c r="Q12" s="5" t="s">
        <v>188</v>
      </c>
      <c r="R12" s="5" t="s">
        <v>189</v>
      </c>
      <c r="S12" s="5" t="s">
        <v>190</v>
      </c>
      <c r="T12" s="145" t="s">
        <v>191</v>
      </c>
    </row>
    <row r="13" spans="2:23" ht="45.75" customHeight="1" thickBot="1">
      <c r="B13" s="74" t="s">
        <v>16</v>
      </c>
      <c r="C13" s="75">
        <v>2349910</v>
      </c>
      <c r="D13" s="75">
        <v>107166</v>
      </c>
      <c r="E13" s="75">
        <v>6733</v>
      </c>
      <c r="F13" s="171">
        <f>SUM(C13:E13)</f>
        <v>2463809</v>
      </c>
      <c r="G13" s="26">
        <v>0</v>
      </c>
      <c r="H13" s="26">
        <v>0</v>
      </c>
      <c r="I13" s="26">
        <v>0</v>
      </c>
      <c r="J13" s="178">
        <f>SUM(G13:I13)</f>
        <v>0</v>
      </c>
      <c r="K13" s="75">
        <v>1610624</v>
      </c>
      <c r="L13" s="75">
        <v>4220042</v>
      </c>
      <c r="M13" s="75">
        <v>1316068</v>
      </c>
      <c r="N13" s="75">
        <v>134000</v>
      </c>
      <c r="O13" s="140">
        <f>SUM(K13:N13)</f>
        <v>7280734</v>
      </c>
      <c r="P13" s="75">
        <f>SUM(C13+G13+K13)</f>
        <v>3960534</v>
      </c>
      <c r="Q13" s="75">
        <f>SUM(H13+L13)</f>
        <v>4220042</v>
      </c>
      <c r="R13" s="75">
        <f>SUM(D13+I13+M13)</f>
        <v>1423234</v>
      </c>
      <c r="S13" s="75">
        <f>SUM(E13+N13)</f>
        <v>140733</v>
      </c>
      <c r="T13" s="146">
        <f>SUM(P13:S13)</f>
        <v>9744543</v>
      </c>
      <c r="V13" s="23"/>
      <c r="W13" s="23"/>
    </row>
    <row r="14" spans="2:20" ht="34.5" customHeight="1" thickBot="1">
      <c r="B14" s="6" t="s">
        <v>17</v>
      </c>
      <c r="C14" s="75">
        <v>1526750</v>
      </c>
      <c r="D14" s="75">
        <v>48852</v>
      </c>
      <c r="E14" s="75">
        <v>0</v>
      </c>
      <c r="F14" s="171">
        <f>SUM(C14:E14)</f>
        <v>1575602</v>
      </c>
      <c r="G14" s="26">
        <v>0</v>
      </c>
      <c r="H14" s="26">
        <v>0</v>
      </c>
      <c r="I14" s="26"/>
      <c r="J14" s="178">
        <f>SUM(G14:I14)</f>
        <v>0</v>
      </c>
      <c r="K14" s="75">
        <v>689833</v>
      </c>
      <c r="L14" s="75">
        <v>1484390</v>
      </c>
      <c r="M14" s="75">
        <v>250542</v>
      </c>
      <c r="N14" s="75">
        <v>68267</v>
      </c>
      <c r="O14" s="140">
        <f>SUM(K14:N14)</f>
        <v>2493032</v>
      </c>
      <c r="P14" s="75">
        <f>SUM(C14+G14+K14)</f>
        <v>2216583</v>
      </c>
      <c r="Q14" s="75">
        <f>SUM(H14+L14)</f>
        <v>1484390</v>
      </c>
      <c r="R14" s="75">
        <f>SUM(D14+M14)</f>
        <v>299394</v>
      </c>
      <c r="S14" s="75">
        <f>SUM(E14+N14)</f>
        <v>68267</v>
      </c>
      <c r="T14" s="146">
        <f>SUM(P14:S14)</f>
        <v>4068634</v>
      </c>
    </row>
    <row r="15" spans="2:20" ht="32.25" customHeight="1" thickBot="1">
      <c r="B15" s="8" t="s">
        <v>19</v>
      </c>
      <c r="C15" s="76">
        <f>SUM(C13-C14)</f>
        <v>823160</v>
      </c>
      <c r="D15" s="76">
        <f>SUM(D13-D14)</f>
        <v>58314</v>
      </c>
      <c r="E15" s="76">
        <f>SUM(E13-E14)</f>
        <v>6733</v>
      </c>
      <c r="F15" s="172">
        <f>SUM(C15:E15)</f>
        <v>888207</v>
      </c>
      <c r="G15" s="77">
        <f>SUM(G13-G14)</f>
        <v>0</v>
      </c>
      <c r="H15" s="77">
        <f>SUM(H13-H14)</f>
        <v>0</v>
      </c>
      <c r="I15" s="77">
        <f>SUM(I13-I14)</f>
        <v>0</v>
      </c>
      <c r="J15" s="179">
        <f>SUM(G15:I15)</f>
        <v>0</v>
      </c>
      <c r="K15" s="76">
        <f>SUM(K13-K14)</f>
        <v>920791</v>
      </c>
      <c r="L15" s="76">
        <f>SUM(L13-L14)</f>
        <v>2735652</v>
      </c>
      <c r="M15" s="76">
        <f>SUM(M13-M14)</f>
        <v>1065526</v>
      </c>
      <c r="N15" s="76">
        <f>SUM(N13-N14)</f>
        <v>65733</v>
      </c>
      <c r="O15" s="141">
        <f>SUM(K15:N15)</f>
        <v>4787702</v>
      </c>
      <c r="P15" s="76">
        <f>SUM(P13-P14)</f>
        <v>1743951</v>
      </c>
      <c r="Q15" s="76">
        <f>SUM(Q13-Q14)</f>
        <v>2735652</v>
      </c>
      <c r="R15" s="76">
        <f>SUM(R13-R14)</f>
        <v>1123840</v>
      </c>
      <c r="S15" s="76">
        <f>SUM(S13-S14)</f>
        <v>72466</v>
      </c>
      <c r="T15" s="147">
        <f>SUM(P15:S15)</f>
        <v>5675909</v>
      </c>
    </row>
    <row r="16" spans="2:20" ht="33" customHeight="1" thickBot="1">
      <c r="B16" s="6" t="s">
        <v>85</v>
      </c>
      <c r="C16" s="78">
        <f>SUM(C14/C13)</f>
        <v>0.6497057334110669</v>
      </c>
      <c r="D16" s="78">
        <f>SUM(D14/D13)</f>
        <v>0.45585353563630254</v>
      </c>
      <c r="E16" s="78">
        <f aca="true" t="shared" si="0" ref="E16:T16">SUM(E14/E13)</f>
        <v>0</v>
      </c>
      <c r="F16" s="173">
        <f t="shared" si="0"/>
        <v>0.6394984351465556</v>
      </c>
      <c r="G16" s="78" t="e">
        <f t="shared" si="0"/>
        <v>#DIV/0!</v>
      </c>
      <c r="H16" s="78" t="e">
        <f t="shared" si="0"/>
        <v>#DIV/0!</v>
      </c>
      <c r="I16" s="78">
        <v>0</v>
      </c>
      <c r="J16" s="180" t="e">
        <f t="shared" si="0"/>
        <v>#DIV/0!</v>
      </c>
      <c r="K16" s="78">
        <f>SUM(K14/K13)</f>
        <v>0.4283017017007073</v>
      </c>
      <c r="L16" s="78">
        <f>SUM(L14/L13)</f>
        <v>0.3517476840277893</v>
      </c>
      <c r="M16" s="78">
        <f>SUM(M14/M13)</f>
        <v>0.19037162213502645</v>
      </c>
      <c r="N16" s="78">
        <f>SUM(N14/N13)</f>
        <v>0.509455223880597</v>
      </c>
      <c r="O16" s="142">
        <f t="shared" si="0"/>
        <v>0.34241492684666136</v>
      </c>
      <c r="P16" s="78">
        <f t="shared" si="0"/>
        <v>0.5596677114752707</v>
      </c>
      <c r="Q16" s="78">
        <f t="shared" si="0"/>
        <v>0.3517476840277893</v>
      </c>
      <c r="R16" s="78">
        <f>SUM(R14/R13)</f>
        <v>0.21036175358373957</v>
      </c>
      <c r="S16" s="78">
        <f t="shared" si="0"/>
        <v>0.4850816794923721</v>
      </c>
      <c r="T16" s="148">
        <f t="shared" si="0"/>
        <v>0.41752948291161524</v>
      </c>
    </row>
    <row r="17" spans="2:20" ht="35.25" customHeight="1" thickBot="1">
      <c r="B17" s="8" t="s">
        <v>86</v>
      </c>
      <c r="C17" s="79">
        <f>SUM(C15/C13)</f>
        <v>0.3502942665889332</v>
      </c>
      <c r="D17" s="79">
        <f>SUM(D15/D13)</f>
        <v>0.5441464643636974</v>
      </c>
      <c r="E17" s="79">
        <f>SUM(E15/E13)</f>
        <v>1</v>
      </c>
      <c r="F17" s="174">
        <f aca="true" t="shared" si="1" ref="F17:T17">SUM(F15/F13)</f>
        <v>0.3605015648534444</v>
      </c>
      <c r="G17" s="79" t="e">
        <f>SUM(G15/G13)</f>
        <v>#DIV/0!</v>
      </c>
      <c r="H17" s="80" t="e">
        <f>SUM(H15/H13)</f>
        <v>#DIV/0!</v>
      </c>
      <c r="I17" s="80">
        <v>0</v>
      </c>
      <c r="J17" s="181" t="e">
        <f t="shared" si="1"/>
        <v>#DIV/0!</v>
      </c>
      <c r="K17" s="79">
        <f>SUM(K15/K13)</f>
        <v>0.5716982982992928</v>
      </c>
      <c r="L17" s="79">
        <f>SUM(L15/L13)</f>
        <v>0.6482523159722107</v>
      </c>
      <c r="M17" s="79">
        <f>SUM(M15/M13)</f>
        <v>0.8096283778649735</v>
      </c>
      <c r="N17" s="79">
        <f>SUM(N15/N13)</f>
        <v>0.490544776119403</v>
      </c>
      <c r="O17" s="143">
        <f t="shared" si="1"/>
        <v>0.6575850731533387</v>
      </c>
      <c r="P17" s="79">
        <f t="shared" si="1"/>
        <v>0.4403322885247292</v>
      </c>
      <c r="Q17" s="79">
        <f t="shared" si="1"/>
        <v>0.6482523159722107</v>
      </c>
      <c r="R17" s="79">
        <f>SUM(R15/R13)</f>
        <v>0.7896382464162605</v>
      </c>
      <c r="S17" s="79">
        <f t="shared" si="1"/>
        <v>0.5149183205076279</v>
      </c>
      <c r="T17" s="149">
        <f t="shared" si="1"/>
        <v>0.5824705170883847</v>
      </c>
    </row>
    <row r="18" ht="13.5">
      <c r="B18" s="4"/>
    </row>
    <row r="19" ht="18.75">
      <c r="B19" s="13" t="s">
        <v>52</v>
      </c>
    </row>
    <row r="20" spans="2:11" ht="18.75">
      <c r="B20" s="17" t="s">
        <v>53</v>
      </c>
      <c r="F20" s="137"/>
      <c r="I20" s="137"/>
      <c r="K20" s="137"/>
    </row>
    <row r="21" spans="9:11" ht="12.75">
      <c r="I21" s="137"/>
      <c r="K21" s="137"/>
    </row>
    <row r="22" spans="9:11" ht="12.75">
      <c r="I22" s="137"/>
      <c r="K22" s="137"/>
    </row>
  </sheetData>
  <sheetProtection/>
  <mergeCells count="11">
    <mergeCell ref="B5:T5"/>
    <mergeCell ref="B6:T6"/>
    <mergeCell ref="B1:T1"/>
    <mergeCell ref="B2:T2"/>
    <mergeCell ref="B3:T3"/>
    <mergeCell ref="Q9:T9"/>
    <mergeCell ref="B10:B12"/>
    <mergeCell ref="C10:F10"/>
    <mergeCell ref="G10:J10"/>
    <mergeCell ref="P10:T10"/>
    <mergeCell ref="K10:O10"/>
  </mergeCells>
  <printOptions verticalCentered="1"/>
  <pageMargins left="0.984251968503937" right="0.1968503937007874" top="0.984251968503937" bottom="0.984251968503937" header="0" footer="0"/>
  <pageSetup horizontalDpi="600" verticalDpi="600" orientation="landscape" paperSize="5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22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1.57421875" style="20" customWidth="1"/>
    <col min="2" max="2" width="11.28125" style="20" customWidth="1"/>
    <col min="3" max="3" width="11.57421875" style="20" customWidth="1"/>
    <col min="4" max="4" width="12.00390625" style="20" hidden="1" customWidth="1"/>
    <col min="5" max="5" width="12.28125" style="20" customWidth="1"/>
    <col min="6" max="6" width="11.28125" style="20" customWidth="1"/>
    <col min="7" max="7" width="13.7109375" style="20" hidden="1" customWidth="1"/>
    <col min="8" max="8" width="13.28125" style="20" customWidth="1"/>
    <col min="9" max="10" width="11.00390625" style="20" customWidth="1"/>
    <col min="11" max="11" width="12.28125" style="20" customWidth="1"/>
    <col min="12" max="12" width="13.00390625" style="20" customWidth="1"/>
    <col min="13" max="13" width="11.00390625" style="20" customWidth="1"/>
    <col min="14" max="14" width="11.7109375" style="20" customWidth="1"/>
    <col min="15" max="16384" width="9.140625" style="20" customWidth="1"/>
  </cols>
  <sheetData>
    <row r="1" spans="2:14" ht="15">
      <c r="B1" s="357" t="s">
        <v>76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</row>
    <row r="2" spans="2:14" ht="15">
      <c r="B2" s="357" t="s">
        <v>87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</row>
    <row r="3" spans="2:14" ht="15">
      <c r="B3" s="357" t="s">
        <v>75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2:14" ht="13.5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spans="2:14" ht="12" customHeight="1" thickBo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4" ht="27" customHeight="1">
      <c r="B6" s="430" t="s">
        <v>60</v>
      </c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2"/>
    </row>
    <row r="7" spans="2:14" ht="20.25" customHeight="1" thickBot="1">
      <c r="B7" s="433" t="s">
        <v>208</v>
      </c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5"/>
    </row>
    <row r="8" spans="2:10" ht="13.5">
      <c r="B8" s="81"/>
      <c r="F8" s="82"/>
      <c r="G8" s="82"/>
      <c r="H8" s="82"/>
      <c r="I8" s="82"/>
      <c r="J8" s="82"/>
    </row>
    <row r="9" spans="2:14" ht="14.25" thickBot="1">
      <c r="B9" s="81"/>
      <c r="N9" s="236"/>
    </row>
    <row r="10" spans="2:14" ht="15.75" customHeight="1" thickBot="1">
      <c r="B10" s="427" t="s">
        <v>0</v>
      </c>
      <c r="C10" s="418" t="s">
        <v>4</v>
      </c>
      <c r="D10" s="419"/>
      <c r="E10" s="419"/>
      <c r="F10" s="420"/>
      <c r="G10" s="421" t="s">
        <v>58</v>
      </c>
      <c r="H10" s="422"/>
      <c r="I10" s="422"/>
      <c r="J10" s="423"/>
      <c r="K10" s="424" t="s">
        <v>15</v>
      </c>
      <c r="L10" s="425"/>
      <c r="M10" s="425"/>
      <c r="N10" s="426"/>
    </row>
    <row r="11" spans="2:14" ht="60.75" customHeight="1" thickBot="1">
      <c r="B11" s="428"/>
      <c r="C11" s="175" t="s">
        <v>8</v>
      </c>
      <c r="D11" s="97" t="s">
        <v>88</v>
      </c>
      <c r="E11" s="156" t="s">
        <v>9</v>
      </c>
      <c r="F11" s="150" t="s">
        <v>12</v>
      </c>
      <c r="G11" s="175" t="s">
        <v>8</v>
      </c>
      <c r="H11" s="97" t="s">
        <v>88</v>
      </c>
      <c r="I11" s="156" t="s">
        <v>9</v>
      </c>
      <c r="J11" s="157" t="s">
        <v>12</v>
      </c>
      <c r="K11" s="175" t="s">
        <v>8</v>
      </c>
      <c r="L11" s="97" t="s">
        <v>88</v>
      </c>
      <c r="M11" s="156" t="s">
        <v>9</v>
      </c>
      <c r="N11" s="163" t="s">
        <v>12</v>
      </c>
    </row>
    <row r="12" spans="2:14" ht="30" customHeight="1" thickBot="1">
      <c r="B12" s="429"/>
      <c r="C12" s="83">
        <v>1</v>
      </c>
      <c r="D12" s="83">
        <v>2</v>
      </c>
      <c r="E12" s="83">
        <v>3</v>
      </c>
      <c r="F12" s="151" t="s">
        <v>92</v>
      </c>
      <c r="G12" s="83">
        <v>6</v>
      </c>
      <c r="H12" s="83">
        <v>7</v>
      </c>
      <c r="I12" s="83">
        <v>8</v>
      </c>
      <c r="J12" s="158" t="s">
        <v>93</v>
      </c>
      <c r="K12" s="83" t="s">
        <v>95</v>
      </c>
      <c r="L12" s="83" t="s">
        <v>94</v>
      </c>
      <c r="M12" s="83" t="s">
        <v>96</v>
      </c>
      <c r="N12" s="164" t="s">
        <v>97</v>
      </c>
    </row>
    <row r="13" spans="2:14" ht="39.75" customHeight="1" thickBot="1">
      <c r="B13" s="84" t="s">
        <v>18</v>
      </c>
      <c r="C13" s="85">
        <f>SUM(FTO!F13)</f>
        <v>2463809</v>
      </c>
      <c r="D13" s="85">
        <f>SUM(FTO!J13)</f>
        <v>0</v>
      </c>
      <c r="E13" s="75">
        <f>SUM(FTO!O13)</f>
        <v>7280734</v>
      </c>
      <c r="F13" s="152">
        <f>SUM(C13:E13)</f>
        <v>9744543</v>
      </c>
      <c r="G13" s="85">
        <v>0</v>
      </c>
      <c r="H13" s="85">
        <v>1871348</v>
      </c>
      <c r="I13" s="75">
        <v>17766986</v>
      </c>
      <c r="J13" s="159">
        <f>SUM(G13:I13)</f>
        <v>19638334</v>
      </c>
      <c r="K13" s="85">
        <f aca="true" t="shared" si="0" ref="K13:M15">SUM(C13+G13)</f>
        <v>2463809</v>
      </c>
      <c r="L13" s="85">
        <f t="shared" si="0"/>
        <v>1871348</v>
      </c>
      <c r="M13" s="75">
        <f t="shared" si="0"/>
        <v>25047720</v>
      </c>
      <c r="N13" s="165">
        <f>SUM(K13:M13)</f>
        <v>29382877</v>
      </c>
    </row>
    <row r="14" spans="2:14" ht="34.5" customHeight="1" thickBot="1">
      <c r="B14" s="84" t="s">
        <v>17</v>
      </c>
      <c r="C14" s="85">
        <f>SUM(FTO!F14)</f>
        <v>1575602</v>
      </c>
      <c r="D14" s="85">
        <f>SUM(FTO!J14)</f>
        <v>0</v>
      </c>
      <c r="E14" s="85">
        <f>SUM(FTO!O14)</f>
        <v>2493032</v>
      </c>
      <c r="F14" s="152">
        <f>SUM(C14:E14)</f>
        <v>4068634</v>
      </c>
      <c r="G14" s="85">
        <v>0</v>
      </c>
      <c r="H14" s="85">
        <v>0</v>
      </c>
      <c r="I14" s="75">
        <v>3637152</v>
      </c>
      <c r="J14" s="159">
        <f>SUM(G14:I14)</f>
        <v>3637152</v>
      </c>
      <c r="K14" s="85">
        <f t="shared" si="0"/>
        <v>1575602</v>
      </c>
      <c r="L14" s="85">
        <f t="shared" si="0"/>
        <v>0</v>
      </c>
      <c r="M14" s="75">
        <f t="shared" si="0"/>
        <v>6130184</v>
      </c>
      <c r="N14" s="165">
        <f>SUM(K14:M14)</f>
        <v>7705786</v>
      </c>
    </row>
    <row r="15" spans="2:14" ht="44.25" customHeight="1" thickBot="1">
      <c r="B15" s="96" t="s">
        <v>20</v>
      </c>
      <c r="C15" s="76">
        <f>SUM(C13-C14)</f>
        <v>888207</v>
      </c>
      <c r="D15" s="76">
        <f>SUM(D13-D14)</f>
        <v>0</v>
      </c>
      <c r="E15" s="76">
        <f>SUM(E13-E14)</f>
        <v>4787702</v>
      </c>
      <c r="F15" s="153">
        <f>SUM(C15:E15)</f>
        <v>5675909</v>
      </c>
      <c r="G15" s="76">
        <f>SUM(G13-G14)</f>
        <v>0</v>
      </c>
      <c r="H15" s="76">
        <f>SUM(H13-H14)</f>
        <v>1871348</v>
      </c>
      <c r="I15" s="76">
        <f>SUM(I13-I14)</f>
        <v>14129834</v>
      </c>
      <c r="J15" s="160">
        <f>SUM(G15:I15)</f>
        <v>16001182</v>
      </c>
      <c r="K15" s="76">
        <f t="shared" si="0"/>
        <v>888207</v>
      </c>
      <c r="L15" s="76">
        <f t="shared" si="0"/>
        <v>1871348</v>
      </c>
      <c r="M15" s="76">
        <f t="shared" si="0"/>
        <v>18917536</v>
      </c>
      <c r="N15" s="166">
        <f>SUM(K15:M15)</f>
        <v>21677091</v>
      </c>
    </row>
    <row r="16" spans="2:14" ht="34.5" customHeight="1" thickBot="1">
      <c r="B16" s="84" t="s">
        <v>70</v>
      </c>
      <c r="C16" s="78">
        <f aca="true" t="shared" si="1" ref="C16:N16">SUM(C14/C13)</f>
        <v>0.6394984351465556</v>
      </c>
      <c r="D16" s="78" t="e">
        <f t="shared" si="1"/>
        <v>#DIV/0!</v>
      </c>
      <c r="E16" s="78">
        <f>SUM(E14/E13)</f>
        <v>0.34241492684666136</v>
      </c>
      <c r="F16" s="154">
        <f t="shared" si="1"/>
        <v>0.41752948291161524</v>
      </c>
      <c r="G16" s="78" t="e">
        <f>SUM(G14/G13)</f>
        <v>#DIV/0!</v>
      </c>
      <c r="H16" s="78">
        <f>SUM(H14/H13)</f>
        <v>0</v>
      </c>
      <c r="I16" s="78">
        <f>SUM(I14/I13)</f>
        <v>0.20471406911673146</v>
      </c>
      <c r="J16" s="161">
        <f t="shared" si="1"/>
        <v>0.18520674920795216</v>
      </c>
      <c r="K16" s="78">
        <f t="shared" si="1"/>
        <v>0.6394984351465556</v>
      </c>
      <c r="L16" s="78">
        <f t="shared" si="1"/>
        <v>0</v>
      </c>
      <c r="M16" s="78">
        <f>SUM(M14/M13)</f>
        <v>0.24474019990641863</v>
      </c>
      <c r="N16" s="167">
        <f t="shared" si="1"/>
        <v>0.2622543054582436</v>
      </c>
    </row>
    <row r="17" spans="2:14" ht="34.5" customHeight="1" thickBot="1">
      <c r="B17" s="86" t="s">
        <v>32</v>
      </c>
      <c r="C17" s="87">
        <f aca="true" t="shared" si="2" ref="C17:N17">SUM(C15/C13)</f>
        <v>0.3605015648534444</v>
      </c>
      <c r="D17" s="87" t="e">
        <f t="shared" si="2"/>
        <v>#DIV/0!</v>
      </c>
      <c r="E17" s="87">
        <f>SUM(E15/E13)</f>
        <v>0.6575850731533387</v>
      </c>
      <c r="F17" s="155">
        <f t="shared" si="2"/>
        <v>0.5824705170883847</v>
      </c>
      <c r="G17" s="87">
        <v>0</v>
      </c>
      <c r="H17" s="87">
        <f>SUM(H15/H13)</f>
        <v>1</v>
      </c>
      <c r="I17" s="87">
        <f>SUM(I15/I13)</f>
        <v>0.7952859308832686</v>
      </c>
      <c r="J17" s="162">
        <f t="shared" si="2"/>
        <v>0.8147932507920478</v>
      </c>
      <c r="K17" s="87">
        <f t="shared" si="2"/>
        <v>0.3605015648534444</v>
      </c>
      <c r="L17" s="87">
        <f t="shared" si="2"/>
        <v>1</v>
      </c>
      <c r="M17" s="87">
        <f>SUM(M15/M13)</f>
        <v>0.7552598000935814</v>
      </c>
      <c r="N17" s="168">
        <f t="shared" si="2"/>
        <v>0.7377456945417564</v>
      </c>
    </row>
    <row r="20" spans="9:10" ht="13.5">
      <c r="I20" s="98"/>
      <c r="J20" s="98"/>
    </row>
    <row r="21" ht="15">
      <c r="B21" s="81" t="s">
        <v>89</v>
      </c>
    </row>
    <row r="22" ht="15">
      <c r="B22" s="88" t="s">
        <v>90</v>
      </c>
    </row>
  </sheetData>
  <sheetProtection/>
  <mergeCells count="9">
    <mergeCell ref="C10:F10"/>
    <mergeCell ref="G10:J10"/>
    <mergeCell ref="K10:N10"/>
    <mergeCell ref="B10:B12"/>
    <mergeCell ref="B1:N1"/>
    <mergeCell ref="B2:N2"/>
    <mergeCell ref="B3:N3"/>
    <mergeCell ref="B6:N6"/>
    <mergeCell ref="B7:N7"/>
  </mergeCells>
  <printOptions verticalCentered="1"/>
  <pageMargins left="1.1811023622047245" right="0.1968503937007874" top="0.7874015748031497" bottom="0.5905511811023623" header="0" footer="0"/>
  <pageSetup horizontalDpi="600" verticalDpi="600" orientation="landscape" paperSize="5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L15" sqref="L15"/>
    </sheetView>
  </sheetViews>
  <sheetFormatPr defaultColWidth="11.421875" defaultRowHeight="12.75"/>
  <cols>
    <col min="1" max="1" width="5.140625" style="187" customWidth="1"/>
    <col min="2" max="2" width="4.7109375" style="187" customWidth="1"/>
    <col min="3" max="3" width="28.00390625" style="187" customWidth="1"/>
    <col min="4" max="4" width="16.00390625" style="187" customWidth="1"/>
    <col min="5" max="6" width="16.57421875" style="187" customWidth="1"/>
    <col min="7" max="7" width="8.7109375" style="187" customWidth="1"/>
    <col min="8" max="9" width="11.57421875" style="187" customWidth="1"/>
    <col min="10" max="16384" width="11.57421875" style="187" customWidth="1"/>
  </cols>
  <sheetData>
    <row r="1" spans="2:7" ht="13.5">
      <c r="B1" s="445" t="s">
        <v>62</v>
      </c>
      <c r="C1" s="446"/>
      <c r="D1" s="446"/>
      <c r="E1" s="446"/>
      <c r="F1" s="446"/>
      <c r="G1" s="447"/>
    </row>
    <row r="2" spans="2:7" ht="26.25" customHeight="1">
      <c r="B2" s="448" t="s">
        <v>111</v>
      </c>
      <c r="C2" s="449"/>
      <c r="D2" s="449"/>
      <c r="E2" s="449"/>
      <c r="F2" s="449"/>
      <c r="G2" s="450"/>
    </row>
    <row r="3" spans="2:7" ht="3.75" customHeight="1" thickBot="1">
      <c r="B3" s="451"/>
      <c r="C3" s="452"/>
      <c r="D3" s="452"/>
      <c r="E3" s="452"/>
      <c r="F3" s="452"/>
      <c r="G3" s="453"/>
    </row>
    <row r="4" spans="1:8" ht="15" customHeight="1" thickBot="1">
      <c r="A4" s="436"/>
      <c r="B4" s="206" t="s">
        <v>140</v>
      </c>
      <c r="C4" s="206"/>
      <c r="D4" s="206"/>
      <c r="E4" s="437" t="s">
        <v>141</v>
      </c>
      <c r="F4" s="437"/>
      <c r="G4" s="437"/>
      <c r="H4" s="207"/>
    </row>
    <row r="5" spans="1:8" ht="13.5">
      <c r="A5" s="436"/>
      <c r="B5" s="454" t="s">
        <v>202</v>
      </c>
      <c r="C5" s="455"/>
      <c r="D5" s="455"/>
      <c r="E5" s="455"/>
      <c r="F5" s="455"/>
      <c r="G5" s="456"/>
      <c r="H5" s="205"/>
    </row>
    <row r="6" spans="1:8" ht="21.75" customHeight="1" thickBot="1">
      <c r="A6" s="436"/>
      <c r="B6" s="457"/>
      <c r="C6" s="458"/>
      <c r="D6" s="458"/>
      <c r="E6" s="458"/>
      <c r="F6" s="458"/>
      <c r="G6" s="459"/>
      <c r="H6" s="205"/>
    </row>
    <row r="7" spans="1:8" ht="7.5" customHeight="1">
      <c r="A7" s="436"/>
      <c r="B7" s="438"/>
      <c r="C7" s="438"/>
      <c r="D7" s="438"/>
      <c r="E7" s="438"/>
      <c r="F7" s="438"/>
      <c r="G7" s="438"/>
      <c r="H7" s="208"/>
    </row>
    <row r="8" spans="1:9" ht="14.25" customHeight="1" thickBot="1">
      <c r="A8" s="436"/>
      <c r="B8" s="439"/>
      <c r="C8" s="439"/>
      <c r="D8" s="439"/>
      <c r="E8" s="439"/>
      <c r="F8" s="439"/>
      <c r="G8" s="439"/>
      <c r="H8" s="208"/>
      <c r="I8" s="208"/>
    </row>
    <row r="9" spans="1:8" ht="14.25" thickBot="1">
      <c r="A9" s="436"/>
      <c r="B9" s="440" t="s">
        <v>0</v>
      </c>
      <c r="C9" s="441"/>
      <c r="D9" s="443" t="s">
        <v>142</v>
      </c>
      <c r="E9" s="444"/>
      <c r="F9" s="374" t="s">
        <v>57</v>
      </c>
      <c r="G9" s="375"/>
      <c r="H9" s="460"/>
    </row>
    <row r="10" spans="1:10" ht="28.5" customHeight="1" thickBot="1">
      <c r="A10" s="436"/>
      <c r="B10" s="374"/>
      <c r="C10" s="442"/>
      <c r="D10" s="335">
        <v>43708</v>
      </c>
      <c r="E10" s="335">
        <v>44074</v>
      </c>
      <c r="F10" s="336" t="s">
        <v>143</v>
      </c>
      <c r="G10" s="337" t="s">
        <v>144</v>
      </c>
      <c r="H10" s="460"/>
      <c r="I10" s="209"/>
      <c r="J10" s="209"/>
    </row>
    <row r="11" spans="1:10" ht="32.25" customHeight="1">
      <c r="A11" s="436"/>
      <c r="B11" s="325" t="s">
        <v>145</v>
      </c>
      <c r="C11" s="326" t="s">
        <v>146</v>
      </c>
      <c r="D11" s="327">
        <f>+D12+D13+D14+D15</f>
        <v>4633433</v>
      </c>
      <c r="E11" s="328">
        <f>+E12+E13+E14+E15</f>
        <v>4068634</v>
      </c>
      <c r="F11" s="329">
        <f aca="true" t="shared" si="0" ref="F11:F17">SUM(E11-D11)</f>
        <v>-564799</v>
      </c>
      <c r="G11" s="330">
        <f aca="true" t="shared" si="1" ref="G11:G17">SUM(F11/D11)</f>
        <v>-0.12189644265925503</v>
      </c>
      <c r="H11" s="460"/>
      <c r="I11" s="209"/>
      <c r="J11" s="209"/>
    </row>
    <row r="12" spans="1:10" ht="20.25" customHeight="1">
      <c r="A12" s="436"/>
      <c r="B12" s="240">
        <v>1</v>
      </c>
      <c r="C12" s="210" t="s">
        <v>7</v>
      </c>
      <c r="D12" s="211">
        <v>2271254</v>
      </c>
      <c r="E12" s="211">
        <f>SUM(FTO!P14)</f>
        <v>2216583</v>
      </c>
      <c r="F12" s="212">
        <f t="shared" si="0"/>
        <v>-54671</v>
      </c>
      <c r="G12" s="213">
        <f t="shared" si="1"/>
        <v>-0.024070843683709528</v>
      </c>
      <c r="H12" s="460"/>
      <c r="I12" s="209"/>
      <c r="J12" s="209"/>
    </row>
    <row r="13" spans="1:10" ht="27" customHeight="1">
      <c r="A13" s="436"/>
      <c r="B13" s="240">
        <v>2</v>
      </c>
      <c r="C13" s="210" t="s">
        <v>184</v>
      </c>
      <c r="D13" s="211">
        <v>1809568</v>
      </c>
      <c r="E13" s="211">
        <f>SUM(FTO!Q14)</f>
        <v>1484390</v>
      </c>
      <c r="F13" s="214">
        <f t="shared" si="0"/>
        <v>-325178</v>
      </c>
      <c r="G13" s="215">
        <f t="shared" si="1"/>
        <v>-0.17969924313427293</v>
      </c>
      <c r="H13" s="460"/>
      <c r="I13" s="209"/>
      <c r="J13" s="209"/>
    </row>
    <row r="14" spans="1:10" ht="27" customHeight="1">
      <c r="A14" s="436"/>
      <c r="B14" s="240">
        <v>3</v>
      </c>
      <c r="C14" s="210" t="s">
        <v>147</v>
      </c>
      <c r="D14" s="211">
        <v>417714</v>
      </c>
      <c r="E14" s="211">
        <f>SUM(FTO!R14)</f>
        <v>299394</v>
      </c>
      <c r="F14" s="214">
        <f>SUM(E14-D14)</f>
        <v>-118320</v>
      </c>
      <c r="G14" s="215">
        <f>SUM(F14/D14)</f>
        <v>-0.2832560076990477</v>
      </c>
      <c r="H14" s="460"/>
      <c r="I14" s="209"/>
      <c r="J14" s="209"/>
    </row>
    <row r="15" spans="1:10" ht="41.25">
      <c r="A15" s="436"/>
      <c r="B15" s="240">
        <v>8</v>
      </c>
      <c r="C15" s="210" t="s">
        <v>197</v>
      </c>
      <c r="D15" s="211">
        <v>134897</v>
      </c>
      <c r="E15" s="211">
        <f>SUM(FTO!S14)</f>
        <v>68267</v>
      </c>
      <c r="F15" s="214">
        <f t="shared" si="0"/>
        <v>-66630</v>
      </c>
      <c r="G15" s="215">
        <f t="shared" si="1"/>
        <v>-0.49393240768882923</v>
      </c>
      <c r="H15" s="460"/>
      <c r="I15" s="209"/>
      <c r="J15" s="209"/>
    </row>
    <row r="16" spans="1:10" ht="24.75" customHeight="1" thickBot="1">
      <c r="A16" s="436"/>
      <c r="B16" s="331" t="s">
        <v>148</v>
      </c>
      <c r="C16" s="332" t="s">
        <v>149</v>
      </c>
      <c r="D16" s="333">
        <v>4893997</v>
      </c>
      <c r="E16" s="333">
        <f>SUM('FTO - INV'!J14)</f>
        <v>3637152</v>
      </c>
      <c r="F16" s="348">
        <f t="shared" si="0"/>
        <v>-1256845</v>
      </c>
      <c r="G16" s="349">
        <f t="shared" si="1"/>
        <v>-0.25681360246032026</v>
      </c>
      <c r="H16" s="460"/>
      <c r="I16" s="209"/>
      <c r="J16" s="209"/>
    </row>
    <row r="17" spans="1:10" ht="36.75" customHeight="1" thickBot="1">
      <c r="A17" s="436"/>
      <c r="B17" s="461" t="s">
        <v>150</v>
      </c>
      <c r="C17" s="462"/>
      <c r="D17" s="334">
        <f>SUM(D11+D16)</f>
        <v>9527430</v>
      </c>
      <c r="E17" s="334">
        <f>SUM(E11+E16)</f>
        <v>7705786</v>
      </c>
      <c r="F17" s="338">
        <f t="shared" si="0"/>
        <v>-1821644</v>
      </c>
      <c r="G17" s="339">
        <f t="shared" si="1"/>
        <v>-0.19119993534457877</v>
      </c>
      <c r="H17" s="460"/>
      <c r="I17" s="209"/>
      <c r="J17" s="209"/>
    </row>
  </sheetData>
  <sheetProtection/>
  <mergeCells count="12">
    <mergeCell ref="H9:H17"/>
    <mergeCell ref="B17:C17"/>
    <mergeCell ref="A4:A17"/>
    <mergeCell ref="E4:G4"/>
    <mergeCell ref="B7:G8"/>
    <mergeCell ref="B9:C10"/>
    <mergeCell ref="D9:E9"/>
    <mergeCell ref="B1:G1"/>
    <mergeCell ref="B2:G2"/>
    <mergeCell ref="B3:G3"/>
    <mergeCell ref="B5:G6"/>
    <mergeCell ref="F9:G9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120" zoomScaleNormal="120" zoomScalePageLayoutView="0" workbookViewId="0" topLeftCell="A1">
      <selection activeCell="A5" sqref="A5:E5"/>
    </sheetView>
  </sheetViews>
  <sheetFormatPr defaultColWidth="11.421875" defaultRowHeight="12.75"/>
  <cols>
    <col min="1" max="1" width="17.7109375" style="0" customWidth="1"/>
    <col min="2" max="2" width="18.28125" style="0" customWidth="1"/>
    <col min="3" max="3" width="17.00390625" style="0" customWidth="1"/>
    <col min="4" max="4" width="16.140625" style="0" customWidth="1"/>
    <col min="5" max="5" width="11.8515625" style="0" customWidth="1"/>
    <col min="7" max="13" width="0" style="0" hidden="1" customWidth="1"/>
  </cols>
  <sheetData>
    <row r="1" spans="1:5" ht="15">
      <c r="A1" s="357" t="s">
        <v>62</v>
      </c>
      <c r="B1" s="357"/>
      <c r="C1" s="357"/>
      <c r="D1" s="357"/>
      <c r="E1" s="357"/>
    </row>
    <row r="3" spans="1:5" ht="15">
      <c r="A3" s="47" t="s">
        <v>59</v>
      </c>
      <c r="B3" s="34"/>
      <c r="C3" s="34"/>
      <c r="D3" s="34"/>
      <c r="E3" s="34"/>
    </row>
    <row r="4" spans="1:5" ht="12.75">
      <c r="A4" s="464"/>
      <c r="B4" s="464"/>
      <c r="C4" s="464"/>
      <c r="D4" s="464"/>
      <c r="E4" s="464"/>
    </row>
    <row r="5" spans="1:5" ht="15">
      <c r="A5" s="357" t="s">
        <v>61</v>
      </c>
      <c r="B5" s="357"/>
      <c r="C5" s="357"/>
      <c r="D5" s="357"/>
      <c r="E5" s="357"/>
    </row>
    <row r="6" spans="1:10" ht="13.5">
      <c r="A6" s="465" t="s">
        <v>208</v>
      </c>
      <c r="B6" s="465"/>
      <c r="C6" s="465"/>
      <c r="D6" s="465"/>
      <c r="E6" s="465"/>
      <c r="I6" s="23"/>
      <c r="J6" s="23"/>
    </row>
    <row r="7" spans="7:10" ht="13.5" thickBot="1">
      <c r="G7" s="23"/>
      <c r="I7" s="23"/>
      <c r="J7" s="23"/>
    </row>
    <row r="8" spans="1:10" ht="13.5" thickBot="1">
      <c r="A8" s="48" t="s">
        <v>27</v>
      </c>
      <c r="B8" s="29" t="s">
        <v>28</v>
      </c>
      <c r="C8" s="27" t="s">
        <v>29</v>
      </c>
      <c r="D8" s="29" t="s">
        <v>30</v>
      </c>
      <c r="E8" s="14" t="s">
        <v>57</v>
      </c>
      <c r="G8" s="23">
        <f>SUM(C11/B11)</f>
        <v>0.26226049075996327</v>
      </c>
      <c r="H8" s="23">
        <f>SUM(C9/C11)</f>
        <v>0.4719698935894108</v>
      </c>
      <c r="I8" s="23">
        <f>SUM(C9/B11)</f>
        <v>0.12377905591668652</v>
      </c>
      <c r="J8" s="23"/>
    </row>
    <row r="9" spans="1:10" ht="30.75" customHeight="1">
      <c r="A9" s="15" t="s">
        <v>5</v>
      </c>
      <c r="B9" s="89">
        <v>19638</v>
      </c>
      <c r="C9" s="90">
        <v>3637</v>
      </c>
      <c r="D9" s="31">
        <f>+C9-B9</f>
        <v>-16001</v>
      </c>
      <c r="E9" s="91">
        <f>+D9/B9</f>
        <v>-0.814797840920664</v>
      </c>
      <c r="G9" s="23"/>
      <c r="H9" s="23">
        <f>SUM(C10/C11)</f>
        <v>0.5280301064105891</v>
      </c>
      <c r="I9" s="23">
        <f>SUM(C10/B11)</f>
        <v>0.1384814348432767</v>
      </c>
      <c r="J9" s="23"/>
    </row>
    <row r="10" spans="1:10" ht="31.5" customHeight="1" thickBot="1">
      <c r="A10" s="16" t="s">
        <v>4</v>
      </c>
      <c r="B10" s="92">
        <v>9745</v>
      </c>
      <c r="C10" s="93">
        <v>4069</v>
      </c>
      <c r="D10" s="32">
        <f>+C10-B10</f>
        <v>-5676</v>
      </c>
      <c r="E10" s="94">
        <f>+D10/B10</f>
        <v>-0.5824525397639815</v>
      </c>
      <c r="G10" s="23"/>
      <c r="H10" s="23"/>
      <c r="I10" s="23"/>
      <c r="J10" s="23"/>
    </row>
    <row r="11" spans="1:9" ht="15.75" thickBot="1">
      <c r="A11" s="30" t="s">
        <v>12</v>
      </c>
      <c r="B11" s="21">
        <f>SUM(B9:B10)</f>
        <v>29383</v>
      </c>
      <c r="C11" s="22">
        <f>SUM(C9:C10)</f>
        <v>7706</v>
      </c>
      <c r="D11" s="33">
        <f>+C11-B11</f>
        <v>-21677</v>
      </c>
      <c r="E11" s="95">
        <f>+D11/B11</f>
        <v>-0.7377395092400367</v>
      </c>
      <c r="F11" s="24"/>
      <c r="H11" s="23"/>
      <c r="I11" s="23"/>
    </row>
    <row r="12" spans="9:11" ht="13.5" thickTop="1">
      <c r="I12" s="23"/>
      <c r="J12" s="23"/>
      <c r="K12" s="23"/>
    </row>
    <row r="41" spans="1:5" ht="17.25">
      <c r="A41" s="466" t="s">
        <v>91</v>
      </c>
      <c r="B41" s="466"/>
      <c r="C41" s="466"/>
      <c r="D41" s="466"/>
      <c r="E41" s="466"/>
    </row>
    <row r="43" spans="1:16" ht="48.75" customHeight="1">
      <c r="A43" s="463" t="s">
        <v>212</v>
      </c>
      <c r="B43" s="463"/>
      <c r="C43" s="463"/>
      <c r="D43" s="463"/>
      <c r="E43" s="463"/>
      <c r="H43" s="23"/>
      <c r="O43" s="252"/>
      <c r="P43" s="23"/>
    </row>
    <row r="44" spans="1:16" ht="61.5" customHeight="1">
      <c r="A44" s="463" t="s">
        <v>213</v>
      </c>
      <c r="B44" s="463"/>
      <c r="C44" s="463"/>
      <c r="D44" s="463"/>
      <c r="E44" s="463"/>
      <c r="H44" s="23"/>
      <c r="N44" s="23"/>
      <c r="O44" s="23"/>
      <c r="P44" s="23"/>
    </row>
    <row r="45" spans="14:16" ht="12.75">
      <c r="N45" s="23"/>
      <c r="O45" s="23"/>
      <c r="P45" s="23"/>
    </row>
    <row r="48" ht="12.75">
      <c r="Q48" s="230"/>
    </row>
    <row r="49" ht="19.5">
      <c r="A49" s="13" t="s">
        <v>52</v>
      </c>
    </row>
    <row r="50" ht="18.75">
      <c r="A50" s="17" t="s">
        <v>53</v>
      </c>
    </row>
  </sheetData>
  <sheetProtection/>
  <mergeCells count="7">
    <mergeCell ref="A44:E44"/>
    <mergeCell ref="A1:E1"/>
    <mergeCell ref="A4:E4"/>
    <mergeCell ref="A5:E5"/>
    <mergeCell ref="A6:E6"/>
    <mergeCell ref="A41:E41"/>
    <mergeCell ref="A43:E43"/>
  </mergeCells>
  <printOptions/>
  <pageMargins left="0.984251968503937" right="0.5905511811023623" top="0.984251968503937" bottom="0.984251968503937" header="0" footer="0"/>
  <pageSetup horizontalDpi="600" verticalDpi="600" orientation="portrait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2020-01-23T23:21:52Z</cp:lastPrinted>
  <dcterms:created xsi:type="dcterms:W3CDTF">1996-11-27T10:00:04Z</dcterms:created>
  <dcterms:modified xsi:type="dcterms:W3CDTF">2020-10-01T19:05:44Z</dcterms:modified>
  <cp:category/>
  <cp:version/>
  <cp:contentType/>
  <cp:contentStatus/>
</cp:coreProperties>
</file>