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4" activeTab="7"/>
  </bookViews>
  <sheets>
    <sheet name="GENERAL" sheetId="1" r:id="rId1"/>
    <sheet name="EJECUCION DE YS-18" sheetId="2" r:id="rId2"/>
    <sheet name="COMPARATIVO 08-17 VS 08-18" sheetId="3" r:id="rId3"/>
    <sheet name="COMPARATIVO YS del 14 al 17" sheetId="4" r:id="rId4"/>
    <sheet name="GASTOS AGO17-AGO18" sheetId="5" r:id="rId5"/>
    <sheet name="FTO" sheetId="6" r:id="rId6"/>
    <sheet name="FTO - INV" sheetId="7" r:id="rId7"/>
    <sheet name="GRAF-EJEC-GTOS" sheetId="8" r:id="rId8"/>
  </sheets>
  <definedNames>
    <definedName name="_xlnm.Print_Area" localSheetId="1">'EJECUCION DE YS-18'!$A$1:$I$59</definedName>
    <definedName name="_xlnm.Print_Area" localSheetId="5">'FTO'!$B$1:$U$24</definedName>
  </definedNames>
  <calcPr fullCalcOnLoad="1"/>
</workbook>
</file>

<file path=xl/sharedStrings.xml><?xml version="1.0" encoding="utf-8"?>
<sst xmlns="http://schemas.openxmlformats.org/spreadsheetml/2006/main" count="323" uniqueCount="188">
  <si>
    <t>CONCEPTO</t>
  </si>
  <si>
    <t>INGRESOS CORRIENTES</t>
  </si>
  <si>
    <t>RECURSOS DE CAPITAL</t>
  </si>
  <si>
    <t>APORTES DEL PRESUPUESTO NACIONAL</t>
  </si>
  <si>
    <t>FUNCIONAMIENTO</t>
  </si>
  <si>
    <t>INVERSION</t>
  </si>
  <si>
    <t>TOTAL INGRESOS</t>
  </si>
  <si>
    <t>GASTOS DE PERSONAL</t>
  </si>
  <si>
    <t>GASTOS GENERALES</t>
  </si>
  <si>
    <t>APORTE NACIONAL</t>
  </si>
  <si>
    <t>RENTAS PROPIAS</t>
  </si>
  <si>
    <t>TOTAL   FUNCIONAMIENTO</t>
  </si>
  <si>
    <t xml:space="preserve">TRANSFERENCIAS </t>
  </si>
  <si>
    <t>TOTAL</t>
  </si>
  <si>
    <t xml:space="preserve">GASTOS DE PERSONAL </t>
  </si>
  <si>
    <t>TRANSFERENCIAS</t>
  </si>
  <si>
    <t>TOTALES</t>
  </si>
  <si>
    <t>Apropiación Total</t>
  </si>
  <si>
    <t xml:space="preserve">Ejecución Definitiva </t>
  </si>
  <si>
    <t>Apropiación Definitiva</t>
  </si>
  <si>
    <t>SALDO SIN EJECUTAR</t>
  </si>
  <si>
    <t>APRO. SIN EJECUTAR</t>
  </si>
  <si>
    <t>TRIBUTARIOS</t>
  </si>
  <si>
    <t xml:space="preserve">VENTA DE BIENES Y SERVICIOS </t>
  </si>
  <si>
    <t>Material vegetal e hidrobiologico</t>
  </si>
  <si>
    <t>Jardín Botánico Chimayoy</t>
  </si>
  <si>
    <t xml:space="preserve">APORTES DE OTRAS ENTIDADES     </t>
  </si>
  <si>
    <t xml:space="preserve">RECURSOS DEL BALANCE                       </t>
  </si>
  <si>
    <t>FUENTES</t>
  </si>
  <si>
    <t>APROBADO</t>
  </si>
  <si>
    <t xml:space="preserve">EJECUTADO </t>
  </si>
  <si>
    <t>DIFERENCIA</t>
  </si>
  <si>
    <t>TOTAL </t>
  </si>
  <si>
    <t xml:space="preserve">% SIN  ejecución </t>
  </si>
  <si>
    <t>I      N      G      R       E     S       O       S</t>
  </si>
  <si>
    <t>G       A        S        T        O          S</t>
  </si>
  <si>
    <t>4=1+2+3</t>
  </si>
  <si>
    <t>8=5+6+7</t>
  </si>
  <si>
    <t>Excedentes o (Déficit) Presupuestal</t>
  </si>
  <si>
    <t>Tasas por Aprovechamiento Forestal</t>
  </si>
  <si>
    <t>Tasas por Uso del Agua</t>
  </si>
  <si>
    <t>Licencias, Permisos y Trámites Ambientales</t>
  </si>
  <si>
    <t>Multas y Sanciones</t>
  </si>
  <si>
    <t>RECAUDOS</t>
  </si>
  <si>
    <t>SALDO</t>
  </si>
  <si>
    <t>VAR % APRO/RECAU</t>
  </si>
  <si>
    <t>VAR % APROB/SALDO</t>
  </si>
  <si>
    <t>Sobretasa Ambiental</t>
  </si>
  <si>
    <t>Porcentaje Ambiental</t>
  </si>
  <si>
    <t>OPERACIONES COMERCIALES</t>
  </si>
  <si>
    <t>Transferencias del sector eléctrico</t>
  </si>
  <si>
    <t>Convenios</t>
  </si>
  <si>
    <t xml:space="preserve">OTROS INGRESOS                                                   </t>
  </si>
  <si>
    <t>Tasas Retributivas y Compensatorias</t>
  </si>
  <si>
    <t>RENDIMIENTOS INVERSIONES FINANCIERAS</t>
  </si>
  <si>
    <r>
      <rPr>
        <b/>
        <sz val="8"/>
        <rFont val="Arial"/>
        <family val="2"/>
      </rPr>
      <t>Elaboró</t>
    </r>
    <r>
      <rPr>
        <sz val="8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2"/>
        <rFont val="Edwardian Script ITC"/>
        <family val="4"/>
      </rPr>
      <t>J</t>
    </r>
    <r>
      <rPr>
        <i/>
        <sz val="14"/>
        <rFont val="Edwardian Script ITC"/>
        <family val="4"/>
      </rPr>
      <t>ackeline Narváez</t>
    </r>
  </si>
  <si>
    <r>
      <rPr>
        <b/>
        <sz val="8"/>
        <rFont val="Arial"/>
        <family val="2"/>
      </rPr>
      <t>Fuente:</t>
    </r>
    <r>
      <rPr>
        <b/>
        <sz val="10"/>
        <rFont val="Arial"/>
        <family val="2"/>
      </rPr>
      <t xml:space="preserve"> </t>
    </r>
    <r>
      <rPr>
        <sz val="14"/>
        <rFont val="Edwardian Script ITC"/>
        <family val="4"/>
      </rPr>
      <t>Financiera</t>
    </r>
  </si>
  <si>
    <t xml:space="preserve">Otros Ingresos                                             </t>
  </si>
  <si>
    <t xml:space="preserve">Excedentes Financieros - Rec 20                          </t>
  </si>
  <si>
    <t xml:space="preserve">Excedentes Financieros - Rec 21                          </t>
  </si>
  <si>
    <t>VARIACIÓN</t>
  </si>
  <si>
    <t>INVERSIÓN</t>
  </si>
  <si>
    <t>CORPORACIÓN AUTÓNOMA REGIONAL DE NARIÑO</t>
  </si>
  <si>
    <t>PRESUPUESTO POR CONCEPTO Y FUENTE DE FINANCIACIÓN</t>
  </si>
  <si>
    <t>ANALISIS PRESUPUESTAL DE GASTOS VS EJECUCIÓN</t>
  </si>
  <si>
    <t>MINISTERIO DE AMBIENTE Y DESARROLLO SOSTENIBLE</t>
  </si>
  <si>
    <t>FUENTES DE RECURSOS</t>
  </si>
  <si>
    <t>PART</t>
  </si>
  <si>
    <t xml:space="preserve">PROPIOS </t>
  </si>
  <si>
    <t>NACIÓN</t>
  </si>
  <si>
    <t>DESTINACIÓN</t>
  </si>
  <si>
    <t>Cifras en miles de pesos</t>
  </si>
  <si>
    <r>
      <t>INVERSION</t>
    </r>
    <r>
      <rPr>
        <sz val="10"/>
        <rFont val="Arial"/>
        <family val="0"/>
      </rPr>
      <t xml:space="preserve">                                                    Fondo de Compensaciòn Ambiental</t>
    </r>
  </si>
  <si>
    <t xml:space="preserve">%  ejecución </t>
  </si>
  <si>
    <t>RECUPERACIÓN DE CARTERA</t>
  </si>
  <si>
    <t>Tasa Retributiva e Intereses</t>
  </si>
  <si>
    <t>OTROS RECURSOS DEL BALANCE</t>
  </si>
  <si>
    <t>" C O R  P O  N  A  R  I  Ñ  O"</t>
  </si>
  <si>
    <t>NIT: 891.222.322-2</t>
  </si>
  <si>
    <t xml:space="preserve">SISTEMA GRAL DE REGALIAS </t>
  </si>
  <si>
    <t>SISTEMA GENERAL DE REGALIAS</t>
  </si>
  <si>
    <t xml:space="preserve">CORPORACIÓN AUTÓNOMA REGIONAL DE NARIÑO </t>
  </si>
  <si>
    <t>"C O R P O N A R I Ñ O"</t>
  </si>
  <si>
    <t xml:space="preserve">Rendimientos Financieros </t>
  </si>
  <si>
    <t>Venta de Activos</t>
  </si>
  <si>
    <t>Tasas por Uso del Agua e Intereses</t>
  </si>
  <si>
    <t>Sobretasa Ambiental por compensación Reguardos Indígenas e Intereses</t>
  </si>
  <si>
    <t>Otros Deudores</t>
  </si>
  <si>
    <t>Cancelación de Reservas</t>
  </si>
  <si>
    <t xml:space="preserve">INGRESOS PROPIOS </t>
  </si>
  <si>
    <t>Fondo Nacional de Regalías</t>
  </si>
  <si>
    <t xml:space="preserve">CORPORACIÓN AUTONOMA REGIONAL DE NARIÑO </t>
  </si>
  <si>
    <t>PRESUPUESTO   DE   FUNCIONAMIENTO   POR   FUENTE   Y   CONCEPTO</t>
  </si>
  <si>
    <t>12=9+10+11</t>
  </si>
  <si>
    <t>%  Ejecutado</t>
  </si>
  <si>
    <t>% SIN Ejecución</t>
  </si>
  <si>
    <t>"CORPONARIÑO"</t>
  </si>
  <si>
    <t>FONDO DE COMPENSACION AMBIENTAL</t>
  </si>
  <si>
    <r>
      <t>Elaboró</t>
    </r>
    <r>
      <rPr>
        <sz val="11"/>
        <rFont val="Arial"/>
        <family val="2"/>
      </rPr>
      <t xml:space="preserve">: </t>
    </r>
    <r>
      <rPr>
        <i/>
        <sz val="11"/>
        <rFont val="Edwardian Script ITC"/>
        <family val="4"/>
      </rPr>
      <t>Jackeline Narváez</t>
    </r>
  </si>
  <si>
    <r>
      <t xml:space="preserve">Fuente: </t>
    </r>
    <r>
      <rPr>
        <sz val="11"/>
        <rFont val="Edwardian Script ITC"/>
        <family val="4"/>
      </rPr>
      <t>Financiera</t>
    </r>
  </si>
  <si>
    <t>PRESUPUESTO DE GASTOS VS. EJECUCIÓN:</t>
  </si>
  <si>
    <t>5=1+2+3+4</t>
  </si>
  <si>
    <t>10=6+7+8+9</t>
  </si>
  <si>
    <t>16=13+14+15</t>
  </si>
  <si>
    <t>17=(1+5+9+13)</t>
  </si>
  <si>
    <t>18=(2+6+10+14)</t>
  </si>
  <si>
    <t>19=(3+7+11+15)</t>
  </si>
  <si>
    <t>20=(17+18+19)</t>
  </si>
  <si>
    <t>Control y Monitoreo</t>
  </si>
  <si>
    <t>12=2+7</t>
  </si>
  <si>
    <t>11=1+6</t>
  </si>
  <si>
    <t>13=3+8</t>
  </si>
  <si>
    <t>14=4+9</t>
  </si>
  <si>
    <t>15=11+12+13+14</t>
  </si>
  <si>
    <t>2  0  1  4</t>
  </si>
  <si>
    <t>2  0  1  5</t>
  </si>
  <si>
    <t>C  O  N  C E  P  T  O</t>
  </si>
  <si>
    <t>VAR % PPTO APRO</t>
  </si>
  <si>
    <t>VAR % RECAUDOS</t>
  </si>
  <si>
    <t>EJECUTADO con Obligaciones</t>
  </si>
  <si>
    <r>
      <t>INVERSION</t>
    </r>
    <r>
      <rPr>
        <sz val="10"/>
        <rFont val="Arial"/>
        <family val="2"/>
      </rPr>
      <t xml:space="preserve">                                                    Fondo de Compensaciòn Ambiental</t>
    </r>
  </si>
  <si>
    <r>
      <t xml:space="preserve">Fuente: </t>
    </r>
    <r>
      <rPr>
        <sz val="10"/>
        <rFont val="Edwardian Script ITC"/>
        <family val="4"/>
      </rPr>
      <t>Financiera</t>
    </r>
  </si>
  <si>
    <t>2  0  1  6</t>
  </si>
  <si>
    <t>Cifras en pesos ($)</t>
  </si>
  <si>
    <t>vigencia Expiradas</t>
  </si>
  <si>
    <r>
      <t xml:space="preserve">Nota: </t>
    </r>
    <r>
      <rPr>
        <sz val="12"/>
        <rFont val="Arial"/>
        <family val="2"/>
      </rPr>
      <t>Los Ingresos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del Sistema General de Regalías incluye el recaudo acumulado de las vigencias anteriores</t>
    </r>
  </si>
  <si>
    <t>Otros Recursos del Balance</t>
  </si>
  <si>
    <t>F.C.A</t>
  </si>
  <si>
    <t>Diferencial Cambiario</t>
  </si>
  <si>
    <t>2  0  1  7</t>
  </si>
  <si>
    <t>COMPARTIVO EJECUCIÓN PRESUPUESTAL DE INGRESOS 2014 - 2017</t>
  </si>
  <si>
    <t>Vigencias Expiradas</t>
  </si>
  <si>
    <t>CORPORACIÓN AUTÓNOMA REGIONAL DE NARIÑO "CORPONARIÑO"</t>
  </si>
  <si>
    <t>IDENTIFICACIÓN</t>
  </si>
  <si>
    <t xml:space="preserve">DESCRIPCIÓN </t>
  </si>
  <si>
    <t>V  I  G  E  N  C  I  A  S</t>
  </si>
  <si>
    <t>VARIACIÓN % DE RECAUDO</t>
  </si>
  <si>
    <t xml:space="preserve">PRESUPUESTAL </t>
  </si>
  <si>
    <t>03 -</t>
  </si>
  <si>
    <t>1. INGRESOS PROPIOS (A+B)</t>
  </si>
  <si>
    <t>0301 -</t>
  </si>
  <si>
    <t>A. INGRESOS CORRIENTES</t>
  </si>
  <si>
    <t>030110 -</t>
  </si>
  <si>
    <t>03011010 - 20</t>
  </si>
  <si>
    <t>SOBRETASA AMBIENTAL</t>
  </si>
  <si>
    <t>030120 -</t>
  </si>
  <si>
    <t>NO TRIBUTARIOS</t>
  </si>
  <si>
    <t>03012001 -</t>
  </si>
  <si>
    <t>VENTA DE BIENES Y SERVICIOS</t>
  </si>
  <si>
    <t>03012006 -</t>
  </si>
  <si>
    <t>APORTES DE OTRAS ENTIDADES</t>
  </si>
  <si>
    <t>03012008 -</t>
  </si>
  <si>
    <t>OTROS INGRESOS</t>
  </si>
  <si>
    <t>0302 -</t>
  </si>
  <si>
    <t>B. RECURSOS DE CAPITAL</t>
  </si>
  <si>
    <t xml:space="preserve">RECUPERACION DE CARTERA </t>
  </si>
  <si>
    <t>04 -</t>
  </si>
  <si>
    <t>2. RECURSOS DE LA NACION</t>
  </si>
  <si>
    <t>0401 -</t>
  </si>
  <si>
    <t>0403 - 16</t>
  </si>
  <si>
    <t xml:space="preserve">Total Entidad </t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</si>
  <si>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</t>
    </r>
    <r>
      <rPr>
        <i/>
        <sz val="9"/>
        <color indexed="8"/>
        <rFont val="Monotype Corsiva"/>
        <family val="4"/>
      </rPr>
      <t>Ejecuciones Presupuestales</t>
    </r>
  </si>
  <si>
    <r>
      <rPr>
        <b/>
        <sz val="9"/>
        <color indexed="8"/>
        <rFont val="Arial"/>
        <family val="2"/>
      </rPr>
      <t>Fuente:</t>
    </r>
    <r>
      <rPr>
        <b/>
        <sz val="12"/>
        <color indexed="8"/>
        <rFont val="Edwardian Script ITC"/>
        <family val="4"/>
      </rPr>
      <t xml:space="preserve"> </t>
    </r>
    <r>
      <rPr>
        <sz val="12"/>
        <color indexed="8"/>
        <rFont val="Edwardian Script ITC"/>
        <family val="4"/>
      </rPr>
      <t>Financiera</t>
    </r>
  </si>
  <si>
    <t xml:space="preserve">                                                                                                        </t>
  </si>
  <si>
    <t>Tabla No: 9 (miles de $)</t>
  </si>
  <si>
    <t xml:space="preserve">COMPARATIVO DEL PRESUPUESTO DE GASTOS </t>
  </si>
  <si>
    <t>OBLIGACIONES</t>
  </si>
  <si>
    <t>$</t>
  </si>
  <si>
    <t>%</t>
  </si>
  <si>
    <t xml:space="preserve">A. </t>
  </si>
  <si>
    <t>F U N C I O N A M I E N T O</t>
  </si>
  <si>
    <t>10</t>
  </si>
  <si>
    <t>20</t>
  </si>
  <si>
    <t>TRANSFERENCIAS CORRIENTES</t>
  </si>
  <si>
    <t xml:space="preserve">C. </t>
  </si>
  <si>
    <t>I N V E R S I Ó N</t>
  </si>
  <si>
    <t>Total Variación Presupuestal</t>
  </si>
  <si>
    <t xml:space="preserve">ANÁLISIS COMPARATIVO DE LA EJECUCIÓN  DE INGRESOS CON LA VIGENCIA ANTERIOR </t>
  </si>
  <si>
    <t>InteresesTasas Retributivas y Compensatorias</t>
  </si>
  <si>
    <t>Intereses Tasas por Uso del Agua</t>
  </si>
  <si>
    <t>Intereses Tasa Retributiva e Intereses</t>
  </si>
  <si>
    <t>EJECUCIÓN PRESUPUESTAL A 31 DE AGOSTO 2018</t>
  </si>
  <si>
    <t>EJECUCIÓN PRESUPUESTAL DE INGRESOS A 31 DE AGOSTO DE 2018</t>
  </si>
  <si>
    <t>A Agosto - 2017 Vs Agosto 2018</t>
  </si>
  <si>
    <t>A   31 DE AGOSTO DE 2018</t>
  </si>
  <si>
    <t>A 31 DE AGOSTO DE 2018</t>
  </si>
  <si>
    <t>Del total del presupuesto de gastos aprobado para la vigencia 2018 por valor de $23.934 (millones), corresponden $20.698 (millones) a Inversión representando el 69% y $9.236 (millones) a Funcionamiento con el 31%, de la apropiación.</t>
  </si>
  <si>
    <t>A 31 de agosto de 2018 se adquirieron obligaciones por el 35% del total del presupuesto aprobado, de las cuales el 60% corresponde a Inversión y el 40% a funcionamiento,  y con relación al presupuesto aprobado corresponde el 21% a Inversión y el 14% a funcionamiento.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</si>
</sst>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.0\ _P_t_s_-;\-* #,##0.0\ _P_t_s_-;_-* &quot;-&quot;??\ _P_t_s_-;_-@_-"/>
    <numFmt numFmtId="192" formatCode="_ * #,##0.0_ ;_ * \-#,##0.0_ ;_ * &quot;-&quot;?_ ;_ @_ "/>
    <numFmt numFmtId="193" formatCode="_ * #,##0.00_ ;_ * \-#,##0.00_ ;_ * &quot;-&quot;?_ ;_ @_ "/>
    <numFmt numFmtId="194" formatCode="_-* #,##0\ _P_t_s_-;\-* #,##0\ _P_t_s_-;_-* &quot;-&quot;??\ _P_t_s_-;_-@_-"/>
    <numFmt numFmtId="195" formatCode="_(* #,##0_);_(* \(#,##0\);_(* &quot;-&quot;??_);_(@_)"/>
    <numFmt numFmtId="196" formatCode="_-* #,##0.00\ [$€]_-;\-* #,##0.00\ [$€]_-;_-* &quot;-&quot;??\ [$€]_-;_-@_-"/>
    <numFmt numFmtId="197" formatCode="_(* #,##0.0_);_(* \(#,##0.0\);_(* &quot;-&quot;?_);_(@_)"/>
    <numFmt numFmtId="198" formatCode="_-* #,##0.0\ _€_-;\-* #,##0.0\ _€_-;_-* &quot;-&quot;?\ _€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_-;_-@_-"/>
    <numFmt numFmtId="204" formatCode="&quot;$&quot;#,##0.000;[Red]\-&quot;$&quot;#,##0.000"/>
    <numFmt numFmtId="205" formatCode="#,##0.00_);\-#,##0.00"/>
    <numFmt numFmtId="206" formatCode="#,##0.00_ ;\-#,##0.00\ "/>
    <numFmt numFmtId="207" formatCode="#,##0.000000_ ;\-#,##0.000000\ "/>
    <numFmt numFmtId="208" formatCode="0.0%"/>
    <numFmt numFmtId="209" formatCode="#,##0.0"/>
  </numFmts>
  <fonts count="8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  <font>
      <i/>
      <sz val="12"/>
      <name val="Edwardian Script ITC"/>
      <family val="4"/>
    </font>
    <font>
      <i/>
      <sz val="14"/>
      <name val="Edwardian Script ITC"/>
      <family val="4"/>
    </font>
    <font>
      <sz val="14"/>
      <name val="Edwardian Script ITC"/>
      <family val="4"/>
    </font>
    <font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Edwardian Script ITC"/>
      <family val="4"/>
    </font>
    <font>
      <sz val="11"/>
      <name val="Edwardian Script ITC"/>
      <family val="4"/>
    </font>
    <font>
      <sz val="10"/>
      <color indexed="10"/>
      <name val="Arial"/>
      <family val="2"/>
    </font>
    <font>
      <sz val="10"/>
      <name val="Edwardian Script ITC"/>
      <family val="4"/>
    </font>
    <font>
      <sz val="10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Monotype Corsiva"/>
      <family val="4"/>
    </font>
    <font>
      <b/>
      <sz val="12"/>
      <color indexed="8"/>
      <name val="Edwardian Script ITC"/>
      <family val="4"/>
    </font>
    <font>
      <sz val="12"/>
      <color indexed="8"/>
      <name val="Edwardian Script ITC"/>
      <family val="4"/>
    </font>
    <font>
      <b/>
      <sz val="12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Schoolbook"/>
      <family val="1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entury Schoolbook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EA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91" fontId="1" fillId="0" borderId="0" xfId="0" applyNumberFormat="1" applyFont="1" applyFill="1" applyAlignment="1">
      <alignment/>
    </xf>
    <xf numFmtId="193" fontId="1" fillId="0" borderId="0" xfId="0" applyNumberFormat="1" applyFont="1" applyAlignment="1">
      <alignment/>
    </xf>
    <xf numFmtId="191" fontId="1" fillId="0" borderId="0" xfId="50" applyNumberFormat="1" applyFont="1" applyAlignment="1">
      <alignment/>
    </xf>
    <xf numFmtId="193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94" fontId="14" fillId="0" borderId="15" xfId="0" applyNumberFormat="1" applyFont="1" applyBorder="1" applyAlignment="1">
      <alignment horizontal="center" vertical="center"/>
    </xf>
    <xf numFmtId="194" fontId="14" fillId="0" borderId="16" xfId="0" applyNumberFormat="1" applyFont="1" applyBorder="1" applyAlignment="1">
      <alignment horizontal="center" vertical="center"/>
    </xf>
    <xf numFmtId="9" fontId="0" fillId="0" borderId="0" xfId="6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191" fontId="0" fillId="0" borderId="0" xfId="50" applyNumberFormat="1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94" fontId="77" fillId="0" borderId="19" xfId="0" applyNumberFormat="1" applyFont="1" applyBorder="1" applyAlignment="1">
      <alignment/>
    </xf>
    <xf numFmtId="194" fontId="77" fillId="0" borderId="21" xfId="0" applyNumberFormat="1" applyFont="1" applyBorder="1" applyAlignment="1">
      <alignment/>
    </xf>
    <xf numFmtId="194" fontId="7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190" fontId="15" fillId="0" borderId="10" xfId="50" applyFont="1" applyBorder="1" applyAlignment="1">
      <alignment horizontal="right"/>
    </xf>
    <xf numFmtId="190" fontId="15" fillId="0" borderId="22" xfId="50" applyFont="1" applyBorder="1" applyAlignment="1">
      <alignment horizontal="right"/>
    </xf>
    <xf numFmtId="190" fontId="79" fillId="0" borderId="22" xfId="50" applyFont="1" applyBorder="1" applyAlignment="1">
      <alignment horizontal="right"/>
    </xf>
    <xf numFmtId="190" fontId="12" fillId="0" borderId="15" xfId="50" applyFont="1" applyBorder="1" applyAlignment="1">
      <alignment horizontal="right"/>
    </xf>
    <xf numFmtId="190" fontId="15" fillId="0" borderId="23" xfId="50" applyFont="1" applyBorder="1" applyAlignment="1">
      <alignment horizontal="center" wrapText="1"/>
    </xf>
    <xf numFmtId="190" fontId="15" fillId="0" borderId="24" xfId="50" applyFont="1" applyBorder="1" applyAlignment="1">
      <alignment horizontal="center" wrapText="1"/>
    </xf>
    <xf numFmtId="190" fontId="79" fillId="0" borderId="25" xfId="50" applyFont="1" applyBorder="1" applyAlignment="1">
      <alignment/>
    </xf>
    <xf numFmtId="190" fontId="15" fillId="0" borderId="22" xfId="50" applyFont="1" applyBorder="1" applyAlignment="1">
      <alignment horizontal="center" wrapText="1"/>
    </xf>
    <xf numFmtId="190" fontId="12" fillId="0" borderId="26" xfId="50" applyFont="1" applyBorder="1" applyAlignment="1">
      <alignment horizontal="center"/>
    </xf>
    <xf numFmtId="190" fontId="80" fillId="0" borderId="26" xfId="50" applyFont="1" applyBorder="1" applyAlignment="1">
      <alignment horizontal="center"/>
    </xf>
    <xf numFmtId="185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9" fontId="7" fillId="0" borderId="10" xfId="60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9" fontId="7" fillId="0" borderId="22" xfId="60" applyFont="1" applyBorder="1" applyAlignment="1">
      <alignment horizontal="right"/>
    </xf>
    <xf numFmtId="190" fontId="8" fillId="0" borderId="22" xfId="0" applyNumberFormat="1" applyFont="1" applyBorder="1" applyAlignment="1">
      <alignment horizontal="right"/>
    </xf>
    <xf numFmtId="190" fontId="7" fillId="0" borderId="25" xfId="5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9" fontId="2" fillId="0" borderId="15" xfId="6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9" fontId="7" fillId="0" borderId="25" xfId="60" applyFont="1" applyBorder="1" applyAlignment="1">
      <alignment horizontal="center" wrapText="1"/>
    </xf>
    <xf numFmtId="9" fontId="7" fillId="0" borderId="22" xfId="6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26" xfId="60" applyFont="1" applyBorder="1" applyAlignment="1">
      <alignment horizontal="center"/>
    </xf>
    <xf numFmtId="190" fontId="9" fillId="0" borderId="3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vertical="top" wrapText="1"/>
    </xf>
    <xf numFmtId="3" fontId="20" fillId="0" borderId="10" xfId="0" applyNumberFormat="1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vertical="top" wrapText="1"/>
    </xf>
    <xf numFmtId="10" fontId="20" fillId="0" borderId="10" xfId="60" applyNumberFormat="1" applyFont="1" applyBorder="1" applyAlignment="1">
      <alignment vertical="top" wrapText="1"/>
    </xf>
    <xf numFmtId="9" fontId="20" fillId="0" borderId="10" xfId="6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33" borderId="2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0" fontId="20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194" fontId="7" fillId="0" borderId="19" xfId="52" applyNumberFormat="1" applyFont="1" applyBorder="1" applyAlignment="1">
      <alignment horizontal="center" wrapText="1"/>
    </xf>
    <xf numFmtId="194" fontId="7" fillId="0" borderId="17" xfId="52" applyNumberFormat="1" applyFont="1" applyBorder="1" applyAlignment="1">
      <alignment horizontal="center" wrapText="1"/>
    </xf>
    <xf numFmtId="10" fontId="77" fillId="0" borderId="12" xfId="64" applyNumberFormat="1" applyFont="1" applyBorder="1" applyAlignment="1">
      <alignment/>
    </xf>
    <xf numFmtId="194" fontId="7" fillId="0" borderId="21" xfId="52" applyNumberFormat="1" applyFont="1" applyBorder="1" applyAlignment="1">
      <alignment horizontal="center" wrapText="1"/>
    </xf>
    <xf numFmtId="194" fontId="7" fillId="0" borderId="23" xfId="52" applyNumberFormat="1" applyFont="1" applyBorder="1" applyAlignment="1">
      <alignment horizontal="center" wrapText="1"/>
    </xf>
    <xf numFmtId="10" fontId="77" fillId="0" borderId="10" xfId="64" applyNumberFormat="1" applyFont="1" applyBorder="1" applyAlignment="1">
      <alignment/>
    </xf>
    <xf numFmtId="10" fontId="78" fillId="0" borderId="27" xfId="64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0" fontId="24" fillId="0" borderId="11" xfId="0" applyFont="1" applyBorder="1" applyAlignment="1">
      <alignment vertical="top" wrapText="1"/>
    </xf>
    <xf numFmtId="0" fontId="12" fillId="34" borderId="25" xfId="0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191" fontId="81" fillId="0" borderId="0" xfId="50" applyNumberFormat="1" applyFont="1" applyAlignment="1">
      <alignment/>
    </xf>
    <xf numFmtId="193" fontId="81" fillId="0" borderId="0" xfId="0" applyNumberFormat="1" applyFont="1" applyAlignment="1">
      <alignment/>
    </xf>
    <xf numFmtId="191" fontId="82" fillId="0" borderId="0" xfId="50" applyNumberFormat="1" applyFont="1" applyAlignment="1">
      <alignment/>
    </xf>
    <xf numFmtId="0" fontId="2" fillId="0" borderId="22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91" fontId="1" fillId="0" borderId="31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1" fontId="82" fillId="0" borderId="0" xfId="0" applyNumberFormat="1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193" fontId="1" fillId="0" borderId="32" xfId="0" applyNumberFormat="1" applyFont="1" applyBorder="1" applyAlignment="1">
      <alignment/>
    </xf>
    <xf numFmtId="191" fontId="0" fillId="0" borderId="31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1" fontId="81" fillId="0" borderId="0" xfId="5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1" fontId="1" fillId="0" borderId="31" xfId="50" applyNumberFormat="1" applyFont="1" applyBorder="1" applyAlignment="1">
      <alignment/>
    </xf>
    <xf numFmtId="191" fontId="1" fillId="0" borderId="0" xfId="50" applyNumberFormat="1" applyFont="1" applyBorder="1" applyAlignment="1">
      <alignment/>
    </xf>
    <xf numFmtId="191" fontId="82" fillId="0" borderId="0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31" xfId="50" applyNumberFormat="1" applyFont="1" applyFill="1" applyBorder="1" applyAlignment="1">
      <alignment/>
    </xf>
    <xf numFmtId="191" fontId="0" fillId="0" borderId="31" xfId="50" applyNumberFormat="1" applyFont="1" applyBorder="1" applyAlignment="1">
      <alignment/>
    </xf>
    <xf numFmtId="191" fontId="1" fillId="0" borderId="31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191" fontId="82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191" fontId="1" fillId="6" borderId="31" xfId="0" applyNumberFormat="1" applyFont="1" applyFill="1" applyBorder="1" applyAlignment="1">
      <alignment/>
    </xf>
    <xf numFmtId="191" fontId="1" fillId="6" borderId="0" xfId="0" applyNumberFormat="1" applyFont="1" applyFill="1" applyBorder="1" applyAlignment="1">
      <alignment/>
    </xf>
    <xf numFmtId="191" fontId="82" fillId="6" borderId="0" xfId="0" applyNumberFormat="1" applyFont="1" applyFill="1" applyBorder="1" applyAlignment="1">
      <alignment/>
    </xf>
    <xf numFmtId="193" fontId="1" fillId="6" borderId="0" xfId="0" applyNumberFormat="1" applyFont="1" applyFill="1" applyBorder="1" applyAlignment="1">
      <alignment/>
    </xf>
    <xf numFmtId="193" fontId="1" fillId="6" borderId="32" xfId="0" applyNumberFormat="1" applyFont="1" applyFill="1" applyBorder="1" applyAlignment="1">
      <alignment/>
    </xf>
    <xf numFmtId="192" fontId="1" fillId="6" borderId="33" xfId="0" applyNumberFormat="1" applyFont="1" applyFill="1" applyBorder="1" applyAlignment="1">
      <alignment/>
    </xf>
    <xf numFmtId="192" fontId="1" fillId="6" borderId="34" xfId="0" applyNumberFormat="1" applyFont="1" applyFill="1" applyBorder="1" applyAlignment="1">
      <alignment/>
    </xf>
    <xf numFmtId="193" fontId="1" fillId="6" borderId="34" xfId="0" applyNumberFormat="1" applyFont="1" applyFill="1" applyBorder="1" applyAlignment="1">
      <alignment/>
    </xf>
    <xf numFmtId="193" fontId="1" fillId="6" borderId="35" xfId="0" applyNumberFormat="1" applyFont="1" applyFill="1" applyBorder="1" applyAlignment="1">
      <alignment/>
    </xf>
    <xf numFmtId="0" fontId="2" fillId="6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vertical="justify"/>
    </xf>
    <xf numFmtId="0" fontId="0" fillId="0" borderId="36" xfId="0" applyFont="1" applyFill="1" applyBorder="1" applyAlignment="1">
      <alignment horizontal="left" vertical="justify"/>
    </xf>
    <xf numFmtId="0" fontId="1" fillId="0" borderId="36" xfId="0" applyFont="1" applyBorder="1" applyAlignment="1">
      <alignment horizontal="left" vertical="justify"/>
    </xf>
    <xf numFmtId="0" fontId="0" fillId="0" borderId="36" xfId="0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2" fillId="6" borderId="36" xfId="0" applyFont="1" applyFill="1" applyBorder="1" applyAlignment="1">
      <alignment horizontal="center" vertical="justify"/>
    </xf>
    <xf numFmtId="0" fontId="1" fillId="0" borderId="36" xfId="0" applyFont="1" applyBorder="1" applyAlignment="1">
      <alignment vertical="justify"/>
    </xf>
    <xf numFmtId="0" fontId="0" fillId="0" borderId="36" xfId="0" applyFont="1" applyBorder="1" applyAlignment="1">
      <alignment vertical="justify"/>
    </xf>
    <xf numFmtId="0" fontId="0" fillId="0" borderId="36" xfId="0" applyBorder="1" applyAlignment="1">
      <alignment vertical="justify"/>
    </xf>
    <xf numFmtId="0" fontId="2" fillId="6" borderId="3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93" fontId="0" fillId="0" borderId="38" xfId="0" applyNumberFormat="1" applyFont="1" applyBorder="1" applyAlignment="1">
      <alignment/>
    </xf>
    <xf numFmtId="193" fontId="0" fillId="0" borderId="32" xfId="0" applyNumberFormat="1" applyFont="1" applyFill="1" applyBorder="1" applyAlignment="1">
      <alignment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justify"/>
    </xf>
    <xf numFmtId="0" fontId="1" fillId="5" borderId="41" xfId="0" applyFont="1" applyFill="1" applyBorder="1" applyAlignment="1">
      <alignment horizontal="center" vertical="justify"/>
    </xf>
    <xf numFmtId="0" fontId="1" fillId="7" borderId="4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191" fontId="1" fillId="7" borderId="0" xfId="0" applyNumberFormat="1" applyFont="1" applyFill="1" applyAlignment="1">
      <alignment/>
    </xf>
    <xf numFmtId="191" fontId="1" fillId="7" borderId="0" xfId="0" applyNumberFormat="1" applyFont="1" applyFill="1" applyAlignment="1">
      <alignment horizontal="right"/>
    </xf>
    <xf numFmtId="191" fontId="0" fillId="0" borderId="0" xfId="50" applyNumberFormat="1" applyFont="1" applyFill="1" applyAlignment="1">
      <alignment/>
    </xf>
    <xf numFmtId="0" fontId="1" fillId="7" borderId="0" xfId="0" applyFont="1" applyFill="1" applyAlignment="1">
      <alignment horizontal="center" vertical="justify"/>
    </xf>
    <xf numFmtId="193" fontId="1" fillId="7" borderId="0" xfId="0" applyNumberFormat="1" applyFont="1" applyFill="1" applyAlignment="1">
      <alignment/>
    </xf>
    <xf numFmtId="192" fontId="1" fillId="7" borderId="42" xfId="0" applyNumberFormat="1" applyFont="1" applyFill="1" applyBorder="1" applyAlignment="1">
      <alignment/>
    </xf>
    <xf numFmtId="193" fontId="1" fillId="7" borderId="42" xfId="0" applyNumberFormat="1" applyFont="1" applyFill="1" applyBorder="1" applyAlignment="1">
      <alignment/>
    </xf>
    <xf numFmtId="19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91" fontId="1" fillId="6" borderId="0" xfId="0" applyNumberFormat="1" applyFont="1" applyFill="1" applyAlignment="1">
      <alignment/>
    </xf>
    <xf numFmtId="190" fontId="7" fillId="0" borderId="25" xfId="50" applyFont="1" applyBorder="1" applyAlignment="1">
      <alignment wrapText="1"/>
    </xf>
    <xf numFmtId="0" fontId="2" fillId="5" borderId="4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vertical="top" wrapText="1"/>
    </xf>
    <xf numFmtId="10" fontId="2" fillId="35" borderId="10" xfId="0" applyNumberFormat="1" applyFont="1" applyFill="1" applyBorder="1" applyAlignment="1">
      <alignment vertical="top" wrapText="1"/>
    </xf>
    <xf numFmtId="10" fontId="9" fillId="35" borderId="10" xfId="6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vertical="top" wrapText="1"/>
    </xf>
    <xf numFmtId="3" fontId="9" fillId="7" borderId="1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vertical="top" wrapText="1"/>
    </xf>
    <xf numFmtId="10" fontId="9" fillId="7" borderId="10" xfId="60" applyNumberFormat="1" applyFont="1" applyFill="1" applyBorder="1" applyAlignment="1">
      <alignment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top" wrapText="1"/>
    </xf>
    <xf numFmtId="3" fontId="12" fillId="7" borderId="10" xfId="0" applyNumberFormat="1" applyFont="1" applyFill="1" applyBorder="1" applyAlignment="1">
      <alignment vertical="top" wrapText="1"/>
    </xf>
    <xf numFmtId="3" fontId="21" fillId="7" borderId="10" xfId="0" applyNumberFormat="1" applyFont="1" applyFill="1" applyBorder="1" applyAlignment="1">
      <alignment vertical="top" wrapText="1"/>
    </xf>
    <xf numFmtId="10" fontId="12" fillId="7" borderId="10" xfId="0" applyNumberFormat="1" applyFont="1" applyFill="1" applyBorder="1" applyAlignment="1">
      <alignment vertical="top" wrapText="1"/>
    </xf>
    <xf numFmtId="10" fontId="21" fillId="7" borderId="10" xfId="0" applyNumberFormat="1" applyFont="1" applyFill="1" applyBorder="1" applyAlignment="1">
      <alignment vertical="top" wrapText="1"/>
    </xf>
    <xf numFmtId="0" fontId="12" fillId="35" borderId="25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top" wrapText="1"/>
    </xf>
    <xf numFmtId="3" fontId="12" fillId="9" borderId="10" xfId="0" applyNumberFormat="1" applyFont="1" applyFill="1" applyBorder="1" applyAlignment="1">
      <alignment vertical="top" wrapText="1"/>
    </xf>
    <xf numFmtId="3" fontId="21" fillId="9" borderId="10" xfId="0" applyNumberFormat="1" applyFont="1" applyFill="1" applyBorder="1" applyAlignment="1">
      <alignment vertical="top" wrapText="1"/>
    </xf>
    <xf numFmtId="10" fontId="12" fillId="9" borderId="10" xfId="0" applyNumberFormat="1" applyFont="1" applyFill="1" applyBorder="1" applyAlignment="1">
      <alignment vertical="top" wrapText="1"/>
    </xf>
    <xf numFmtId="10" fontId="21" fillId="9" borderId="10" xfId="0" applyNumberFormat="1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top" wrapText="1"/>
    </xf>
    <xf numFmtId="3" fontId="12" fillId="36" borderId="10" xfId="0" applyNumberFormat="1" applyFont="1" applyFill="1" applyBorder="1" applyAlignment="1">
      <alignment vertical="top" wrapText="1"/>
    </xf>
    <xf numFmtId="3" fontId="21" fillId="36" borderId="10" xfId="0" applyNumberFormat="1" applyFont="1" applyFill="1" applyBorder="1" applyAlignment="1">
      <alignment vertical="top" wrapText="1"/>
    </xf>
    <xf numFmtId="10" fontId="12" fillId="36" borderId="10" xfId="0" applyNumberFormat="1" applyFont="1" applyFill="1" applyBorder="1" applyAlignment="1">
      <alignment vertical="top" wrapText="1"/>
    </xf>
    <xf numFmtId="10" fontId="21" fillId="36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10" fontId="2" fillId="33" borderId="10" xfId="0" applyNumberFormat="1" applyFont="1" applyFill="1" applyBorder="1" applyAlignment="1">
      <alignment vertical="top" wrapText="1"/>
    </xf>
    <xf numFmtId="10" fontId="9" fillId="33" borderId="10" xfId="60" applyNumberFormat="1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top" wrapText="1"/>
    </xf>
    <xf numFmtId="3" fontId="2" fillId="37" borderId="10" xfId="0" applyNumberFormat="1" applyFont="1" applyFill="1" applyBorder="1" applyAlignment="1">
      <alignment vertical="top" wrapText="1"/>
    </xf>
    <xf numFmtId="3" fontId="9" fillId="37" borderId="10" xfId="0" applyNumberFormat="1" applyFont="1" applyFill="1" applyBorder="1" applyAlignment="1">
      <alignment vertical="top" wrapText="1"/>
    </xf>
    <xf numFmtId="10" fontId="2" fillId="37" borderId="10" xfId="0" applyNumberFormat="1" applyFont="1" applyFill="1" applyBorder="1" applyAlignment="1">
      <alignment vertical="top" wrapText="1"/>
    </xf>
    <xf numFmtId="10" fontId="9" fillId="37" borderId="10" xfId="60" applyNumberFormat="1" applyFont="1" applyFill="1" applyBorder="1" applyAlignment="1">
      <alignment vertical="top" wrapText="1"/>
    </xf>
    <xf numFmtId="0" fontId="12" fillId="37" borderId="2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vertical="top" wrapText="1"/>
    </xf>
    <xf numFmtId="3" fontId="9" fillId="9" borderId="10" xfId="0" applyNumberFormat="1" applyFont="1" applyFill="1" applyBorder="1" applyAlignment="1">
      <alignment vertical="top" wrapText="1"/>
    </xf>
    <xf numFmtId="10" fontId="2" fillId="9" borderId="10" xfId="0" applyNumberFormat="1" applyFont="1" applyFill="1" applyBorder="1" applyAlignment="1">
      <alignment vertical="top" wrapText="1"/>
    </xf>
    <xf numFmtId="10" fontId="9" fillId="9" borderId="10" xfId="60" applyNumberFormat="1" applyFont="1" applyFill="1" applyBorder="1" applyAlignment="1">
      <alignment vertical="top" wrapText="1"/>
    </xf>
    <xf numFmtId="191" fontId="82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192" fontId="82" fillId="6" borderId="34" xfId="0" applyNumberFormat="1" applyFont="1" applyFill="1" applyBorder="1" applyAlignment="1">
      <alignment/>
    </xf>
    <xf numFmtId="190" fontId="7" fillId="0" borderId="10" xfId="0" applyNumberFormat="1" applyFont="1" applyBorder="1" applyAlignment="1">
      <alignment horizontal="right"/>
    </xf>
    <xf numFmtId="190" fontId="2" fillId="0" borderId="44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91" fontId="0" fillId="0" borderId="0" xfId="0" applyNumberFormat="1" applyFont="1" applyAlignment="1">
      <alignment/>
    </xf>
    <xf numFmtId="191" fontId="82" fillId="0" borderId="0" xfId="0" applyNumberFormat="1" applyFont="1" applyAlignment="1">
      <alignment/>
    </xf>
    <xf numFmtId="0" fontId="1" fillId="7" borderId="42" xfId="0" applyFont="1" applyFill="1" applyBorder="1" applyAlignment="1">
      <alignment horizontal="center" vertical="justify"/>
    </xf>
    <xf numFmtId="9" fontId="0" fillId="0" borderId="0" xfId="60" applyFont="1" applyAlignment="1">
      <alignment/>
    </xf>
    <xf numFmtId="191" fontId="82" fillId="6" borderId="0" xfId="0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7" fillId="0" borderId="25" xfId="0" applyFont="1" applyBorder="1" applyAlignment="1">
      <alignment vertical="justify"/>
    </xf>
    <xf numFmtId="0" fontId="1" fillId="12" borderId="42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justify"/>
    </xf>
    <xf numFmtId="0" fontId="1" fillId="12" borderId="42" xfId="0" applyFont="1" applyFill="1" applyBorder="1" applyAlignment="1">
      <alignment/>
    </xf>
    <xf numFmtId="192" fontId="1" fillId="12" borderId="42" xfId="0" applyNumberFormat="1" applyFont="1" applyFill="1" applyBorder="1" applyAlignment="1">
      <alignment/>
    </xf>
    <xf numFmtId="192" fontId="82" fillId="12" borderId="42" xfId="0" applyNumberFormat="1" applyFont="1" applyFill="1" applyBorder="1" applyAlignment="1">
      <alignment/>
    </xf>
    <xf numFmtId="193" fontId="82" fillId="12" borderId="42" xfId="0" applyNumberFormat="1" applyFont="1" applyFill="1" applyBorder="1" applyAlignment="1">
      <alignment/>
    </xf>
    <xf numFmtId="0" fontId="1" fillId="7" borderId="0" xfId="0" applyFont="1" applyFill="1" applyAlignment="1">
      <alignment horizontal="left" vertical="justify"/>
    </xf>
    <xf numFmtId="0" fontId="28" fillId="0" borderId="0" xfId="58" applyNumberFormat="1" applyFill="1" applyBorder="1" applyAlignment="1" applyProtection="1">
      <alignment/>
      <protection/>
    </xf>
    <xf numFmtId="0" fontId="30" fillId="38" borderId="36" xfId="58" applyFont="1" applyFill="1" applyBorder="1" applyAlignment="1">
      <alignment horizontal="center" vertical="center"/>
      <protection/>
    </xf>
    <xf numFmtId="0" fontId="30" fillId="38" borderId="11" xfId="58" applyFont="1" applyFill="1" applyBorder="1" applyAlignment="1">
      <alignment horizontal="center" vertical="center"/>
      <protection/>
    </xf>
    <xf numFmtId="14" fontId="29" fillId="6" borderId="11" xfId="58" applyNumberFormat="1" applyFont="1" applyFill="1" applyBorder="1" applyAlignment="1">
      <alignment horizontal="center" vertical="center"/>
      <protection/>
    </xf>
    <xf numFmtId="0" fontId="29" fillId="13" borderId="45" xfId="58" applyFont="1" applyFill="1" applyBorder="1" applyAlignment="1">
      <alignment vertical="center"/>
      <protection/>
    </xf>
    <xf numFmtId="205" fontId="29" fillId="13" borderId="45" xfId="58" applyNumberFormat="1" applyFont="1" applyFill="1" applyBorder="1" applyAlignment="1">
      <alignment horizontal="right" vertical="center"/>
      <protection/>
    </xf>
    <xf numFmtId="0" fontId="30" fillId="0" borderId="46" xfId="58" applyFont="1" applyBorder="1" applyAlignment="1">
      <alignment vertical="center"/>
      <protection/>
    </xf>
    <xf numFmtId="205" fontId="30" fillId="0" borderId="46" xfId="58" applyNumberFormat="1" applyFont="1" applyBorder="1" applyAlignment="1">
      <alignment horizontal="right" vertical="center"/>
      <protection/>
    </xf>
    <xf numFmtId="205" fontId="82" fillId="0" borderId="46" xfId="58" applyNumberFormat="1" applyFont="1" applyFill="1" applyBorder="1" applyAlignment="1">
      <alignment horizontal="right" vertical="center"/>
      <protection/>
    </xf>
    <xf numFmtId="9" fontId="82" fillId="0" borderId="46" xfId="62" applyFont="1" applyFill="1" applyBorder="1" applyAlignment="1">
      <alignment horizontal="center" vertical="center"/>
    </xf>
    <xf numFmtId="0" fontId="33" fillId="0" borderId="46" xfId="58" applyFont="1" applyFill="1" applyBorder="1" applyAlignment="1">
      <alignment vertical="center"/>
      <protection/>
    </xf>
    <xf numFmtId="205" fontId="33" fillId="0" borderId="46" xfId="58" applyNumberFormat="1" applyFont="1" applyFill="1" applyBorder="1" applyAlignment="1">
      <alignment horizontal="right" vertical="center"/>
      <protection/>
    </xf>
    <xf numFmtId="205" fontId="81" fillId="0" borderId="46" xfId="58" applyNumberFormat="1" applyFont="1" applyFill="1" applyBorder="1" applyAlignment="1">
      <alignment horizontal="right" vertical="center"/>
      <protection/>
    </xf>
    <xf numFmtId="9" fontId="81" fillId="0" borderId="46" xfId="62" applyFont="1" applyFill="1" applyBorder="1" applyAlignment="1">
      <alignment horizontal="center" vertical="center"/>
    </xf>
    <xf numFmtId="205" fontId="1" fillId="0" borderId="46" xfId="58" applyNumberFormat="1" applyFont="1" applyFill="1" applyBorder="1" applyAlignment="1">
      <alignment horizontal="right" vertical="center"/>
      <protection/>
    </xf>
    <xf numFmtId="9" fontId="1" fillId="0" borderId="46" xfId="62" applyFont="1" applyFill="1" applyBorder="1" applyAlignment="1">
      <alignment horizontal="center" vertical="center"/>
    </xf>
    <xf numFmtId="0" fontId="33" fillId="0" borderId="46" xfId="58" applyFont="1" applyBorder="1" applyAlignment="1">
      <alignment vertical="center"/>
      <protection/>
    </xf>
    <xf numFmtId="205" fontId="33" fillId="0" borderId="46" xfId="58" applyNumberFormat="1" applyFont="1" applyBorder="1" applyAlignment="1">
      <alignment horizontal="right" vertical="center"/>
      <protection/>
    </xf>
    <xf numFmtId="205" fontId="0" fillId="0" borderId="46" xfId="58" applyNumberFormat="1" applyFont="1" applyFill="1" applyBorder="1" applyAlignment="1">
      <alignment horizontal="right" vertical="center"/>
      <protection/>
    </xf>
    <xf numFmtId="9" fontId="0" fillId="0" borderId="46" xfId="62" applyFont="1" applyFill="1" applyBorder="1" applyAlignment="1">
      <alignment horizontal="center" vertical="center"/>
    </xf>
    <xf numFmtId="0" fontId="33" fillId="0" borderId="46" xfId="58" applyFont="1" applyFill="1" applyBorder="1" applyAlignment="1">
      <alignment horizontal="left" vertical="center"/>
      <protection/>
    </xf>
    <xf numFmtId="0" fontId="29" fillId="13" borderId="46" xfId="58" applyFont="1" applyFill="1" applyBorder="1" applyAlignment="1">
      <alignment vertical="center"/>
      <protection/>
    </xf>
    <xf numFmtId="205" fontId="29" fillId="13" borderId="46" xfId="58" applyNumberFormat="1" applyFont="1" applyFill="1" applyBorder="1" applyAlignment="1">
      <alignment horizontal="right" vertical="center"/>
      <protection/>
    </xf>
    <xf numFmtId="0" fontId="28" fillId="0" borderId="0" xfId="58" applyNumberFormat="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0" fontId="33" fillId="0" borderId="47" xfId="58" applyFont="1" applyBorder="1" applyAlignment="1">
      <alignment vertical="center"/>
      <protection/>
    </xf>
    <xf numFmtId="205" fontId="33" fillId="0" borderId="48" xfId="58" applyNumberFormat="1" applyFont="1" applyBorder="1" applyAlignment="1">
      <alignment horizontal="right" vertical="center"/>
      <protection/>
    </xf>
    <xf numFmtId="0" fontId="33" fillId="0" borderId="49" xfId="58" applyFont="1" applyBorder="1" applyAlignment="1">
      <alignment vertical="center"/>
      <protection/>
    </xf>
    <xf numFmtId="205" fontId="33" fillId="0" borderId="50" xfId="58" applyNumberFormat="1" applyFont="1" applyBorder="1" applyAlignment="1">
      <alignment horizontal="right" vertical="center"/>
      <protection/>
    </xf>
    <xf numFmtId="205" fontId="29" fillId="38" borderId="24" xfId="58" applyNumberFormat="1" applyFont="1" applyFill="1" applyBorder="1" applyAlignment="1">
      <alignment horizontal="right" vertical="center"/>
      <protection/>
    </xf>
    <xf numFmtId="205" fontId="29" fillId="38" borderId="25" xfId="58" applyNumberFormat="1" applyFont="1" applyFill="1" applyBorder="1" applyAlignment="1">
      <alignment horizontal="right" vertical="center"/>
      <protection/>
    </xf>
    <xf numFmtId="0" fontId="34" fillId="0" borderId="0" xfId="58" applyNumberFormat="1" applyFont="1" applyFill="1" applyBorder="1" applyAlignment="1" applyProtection="1">
      <alignment/>
      <protection/>
    </xf>
    <xf numFmtId="0" fontId="31" fillId="0" borderId="23" xfId="58" applyNumberFormat="1" applyFont="1" applyFill="1" applyBorder="1" applyAlignment="1" applyProtection="1">
      <alignment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9" fillId="0" borderId="0" xfId="58" applyNumberFormat="1" applyFont="1" applyFill="1" applyBorder="1" applyAlignment="1" applyProtection="1">
      <alignment/>
      <protection/>
    </xf>
    <xf numFmtId="0" fontId="30" fillId="0" borderId="0" xfId="58" applyNumberFormat="1" applyFont="1" applyFill="1" applyBorder="1" applyAlignment="1" applyProtection="1">
      <alignment/>
      <protection/>
    </xf>
    <xf numFmtId="0" fontId="34" fillId="0" borderId="51" xfId="58" applyFont="1" applyBorder="1" applyAlignment="1">
      <alignment vertical="center"/>
      <protection/>
    </xf>
    <xf numFmtId="0" fontId="34" fillId="0" borderId="46" xfId="58" applyFont="1" applyBorder="1" applyAlignment="1">
      <alignment vertical="center" wrapText="1"/>
      <protection/>
    </xf>
    <xf numFmtId="205" fontId="34" fillId="0" borderId="46" xfId="58" applyNumberFormat="1" applyFont="1" applyBorder="1" applyAlignment="1">
      <alignment horizontal="right" vertical="center"/>
      <protection/>
    </xf>
    <xf numFmtId="0" fontId="34" fillId="0" borderId="51" xfId="58" applyFont="1" applyBorder="1" applyAlignment="1">
      <alignment horizontal="left" vertical="center"/>
      <protection/>
    </xf>
    <xf numFmtId="205" fontId="79" fillId="0" borderId="52" xfId="58" applyNumberFormat="1" applyFont="1" applyBorder="1" applyAlignment="1">
      <alignment horizontal="right" vertical="center"/>
      <protection/>
    </xf>
    <xf numFmtId="9" fontId="79" fillId="0" borderId="46" xfId="63" applyFont="1" applyBorder="1" applyAlignment="1">
      <alignment horizontal="right" vertical="center"/>
    </xf>
    <xf numFmtId="205" fontId="80" fillId="13" borderId="53" xfId="58" applyNumberFormat="1" applyFont="1" applyFill="1" applyBorder="1" applyAlignment="1">
      <alignment horizontal="right" vertical="center"/>
      <protection/>
    </xf>
    <xf numFmtId="205" fontId="80" fillId="38" borderId="25" xfId="58" applyNumberFormat="1" applyFont="1" applyFill="1" applyBorder="1" applyAlignment="1">
      <alignment horizontal="right" vertical="center"/>
      <protection/>
    </xf>
    <xf numFmtId="9" fontId="80" fillId="13" borderId="54" xfId="62" applyFont="1" applyFill="1" applyBorder="1" applyAlignment="1">
      <alignment horizontal="center" vertical="center"/>
    </xf>
    <xf numFmtId="9" fontId="80" fillId="13" borderId="55" xfId="62" applyFont="1" applyFill="1" applyBorder="1" applyAlignment="1">
      <alignment horizontal="center" vertical="center"/>
    </xf>
    <xf numFmtId="9" fontId="80" fillId="38" borderId="25" xfId="62" applyFont="1" applyFill="1" applyBorder="1" applyAlignment="1">
      <alignment horizontal="center" vertical="center"/>
    </xf>
    <xf numFmtId="17" fontId="34" fillId="34" borderId="25" xfId="58" applyNumberFormat="1" applyFont="1" applyFill="1" applyBorder="1" applyAlignment="1" applyProtection="1">
      <alignment horizontal="center"/>
      <protection/>
    </xf>
    <xf numFmtId="17" fontId="34" fillId="34" borderId="10" xfId="58" applyNumberFormat="1" applyFont="1" applyFill="1" applyBorder="1" applyAlignment="1" applyProtection="1">
      <alignment horizontal="center"/>
      <protection/>
    </xf>
    <xf numFmtId="0" fontId="29" fillId="34" borderId="10" xfId="58" applyFont="1" applyFill="1" applyBorder="1" applyAlignment="1">
      <alignment horizontal="center" vertical="center"/>
      <protection/>
    </xf>
    <xf numFmtId="0" fontId="29" fillId="34" borderId="11" xfId="58" applyFont="1" applyFill="1" applyBorder="1" applyAlignment="1">
      <alignment horizontal="center" vertical="center"/>
      <protection/>
    </xf>
    <xf numFmtId="205" fontId="39" fillId="35" borderId="56" xfId="58" applyNumberFormat="1" applyFont="1" applyFill="1" applyBorder="1" applyAlignment="1">
      <alignment horizontal="right" vertical="center"/>
      <protection/>
    </xf>
    <xf numFmtId="0" fontId="29" fillId="3" borderId="13" xfId="58" applyNumberFormat="1" applyFont="1" applyFill="1" applyBorder="1" applyAlignment="1" applyProtection="1">
      <alignment/>
      <protection/>
    </xf>
    <xf numFmtId="0" fontId="29" fillId="3" borderId="57" xfId="58" applyFont="1" applyFill="1" applyBorder="1" applyAlignment="1">
      <alignment vertical="center" wrapText="1"/>
      <protection/>
    </xf>
    <xf numFmtId="205" fontId="29" fillId="3" borderId="17" xfId="58" applyNumberFormat="1" applyFont="1" applyFill="1" applyBorder="1" applyAlignment="1">
      <alignment horizontal="right" vertical="center"/>
      <protection/>
    </xf>
    <xf numFmtId="205" fontId="29" fillId="3" borderId="53" xfId="58" applyNumberFormat="1" applyFont="1" applyFill="1" applyBorder="1" applyAlignment="1">
      <alignment horizontal="right" vertical="center"/>
      <protection/>
    </xf>
    <xf numFmtId="0" fontId="29" fillId="3" borderId="14" xfId="58" applyNumberFormat="1" applyFont="1" applyFill="1" applyBorder="1" applyAlignment="1" applyProtection="1">
      <alignment/>
      <protection/>
    </xf>
    <xf numFmtId="0" fontId="29" fillId="3" borderId="58" xfId="58" applyFont="1" applyFill="1" applyBorder="1" applyAlignment="1">
      <alignment vertical="center" wrapText="1"/>
      <protection/>
    </xf>
    <xf numFmtId="205" fontId="29" fillId="3" borderId="59" xfId="58" applyNumberFormat="1" applyFont="1" applyFill="1" applyBorder="1" applyAlignment="1">
      <alignment horizontal="right" vertical="center"/>
      <protection/>
    </xf>
    <xf numFmtId="190" fontId="79" fillId="0" borderId="10" xfId="50" applyFont="1" applyBorder="1" applyAlignment="1">
      <alignment horizontal="right"/>
    </xf>
    <xf numFmtId="190" fontId="80" fillId="0" borderId="15" xfId="50" applyFont="1" applyBorder="1" applyAlignment="1">
      <alignment horizontal="right"/>
    </xf>
    <xf numFmtId="193" fontId="1" fillId="0" borderId="0" xfId="0" applyNumberFormat="1" applyFont="1" applyFill="1" applyAlignment="1">
      <alignment/>
    </xf>
    <xf numFmtId="205" fontId="0" fillId="0" borderId="60" xfId="58" applyNumberFormat="1" applyFont="1" applyFill="1" applyBorder="1" applyAlignment="1">
      <alignment horizontal="right" vertical="center"/>
      <protection/>
    </xf>
    <xf numFmtId="205" fontId="1" fillId="13" borderId="46" xfId="58" applyNumberFormat="1" applyFont="1" applyFill="1" applyBorder="1" applyAlignment="1">
      <alignment horizontal="right" vertical="center"/>
      <protection/>
    </xf>
    <xf numFmtId="205" fontId="80" fillId="3" borderId="50" xfId="58" applyNumberFormat="1" applyFont="1" applyFill="1" applyBorder="1" applyAlignment="1">
      <alignment horizontal="right" vertical="center"/>
      <protection/>
    </xf>
    <xf numFmtId="9" fontId="80" fillId="3" borderId="61" xfId="63" applyFont="1" applyFill="1" applyBorder="1" applyAlignment="1">
      <alignment horizontal="right" vertical="center"/>
    </xf>
    <xf numFmtId="205" fontId="83" fillId="35" borderId="62" xfId="58" applyNumberFormat="1" applyFont="1" applyFill="1" applyBorder="1" applyAlignment="1">
      <alignment horizontal="right" vertical="center"/>
      <protection/>
    </xf>
    <xf numFmtId="9" fontId="83" fillId="35" borderId="63" xfId="63" applyFont="1" applyFill="1" applyBorder="1" applyAlignment="1">
      <alignment horizontal="right" vertical="center"/>
    </xf>
    <xf numFmtId="205" fontId="12" fillId="3" borderId="54" xfId="58" applyNumberFormat="1" applyFont="1" applyFill="1" applyBorder="1" applyAlignment="1">
      <alignment horizontal="right" vertical="center"/>
      <protection/>
    </xf>
    <xf numFmtId="9" fontId="12" fillId="3" borderId="64" xfId="63" applyFont="1" applyFill="1" applyBorder="1" applyAlignment="1">
      <alignment horizontal="right" vertical="center"/>
    </xf>
    <xf numFmtId="205" fontId="15" fillId="0" borderId="52" xfId="58" applyNumberFormat="1" applyFont="1" applyBorder="1" applyAlignment="1">
      <alignment horizontal="right" vertical="center"/>
      <protection/>
    </xf>
    <xf numFmtId="9" fontId="15" fillId="0" borderId="46" xfId="63" applyFont="1" applyBorder="1" applyAlignment="1">
      <alignment horizontal="right" vertical="center"/>
    </xf>
    <xf numFmtId="0" fontId="2" fillId="11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38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right"/>
    </xf>
    <xf numFmtId="0" fontId="29" fillId="38" borderId="65" xfId="58" applyFont="1" applyFill="1" applyBorder="1" applyAlignment="1">
      <alignment horizontal="center" vertical="center"/>
      <protection/>
    </xf>
    <xf numFmtId="0" fontId="29" fillId="38" borderId="22" xfId="58" applyFont="1" applyFill="1" applyBorder="1" applyAlignment="1">
      <alignment horizontal="center" vertical="center"/>
      <protection/>
    </xf>
    <xf numFmtId="0" fontId="29" fillId="38" borderId="13" xfId="58" applyFont="1" applyFill="1" applyBorder="1" applyAlignment="1">
      <alignment horizontal="center" vertical="center"/>
      <protection/>
    </xf>
    <xf numFmtId="0" fontId="29" fillId="38" borderId="17" xfId="58" applyFont="1" applyFill="1" applyBorder="1" applyAlignment="1">
      <alignment horizontal="center" vertical="center"/>
      <protection/>
    </xf>
    <xf numFmtId="0" fontId="29" fillId="38" borderId="12" xfId="58" applyFont="1" applyFill="1" applyBorder="1" applyAlignment="1">
      <alignment horizontal="center" vertical="center"/>
      <protection/>
    </xf>
    <xf numFmtId="0" fontId="29" fillId="38" borderId="31" xfId="58" applyFont="1" applyFill="1" applyBorder="1" applyAlignment="1">
      <alignment horizontal="center" vertical="center"/>
      <protection/>
    </xf>
    <xf numFmtId="0" fontId="29" fillId="38" borderId="0" xfId="58" applyFont="1" applyFill="1" applyBorder="1" applyAlignment="1">
      <alignment horizontal="center" vertical="center"/>
      <protection/>
    </xf>
    <xf numFmtId="0" fontId="29" fillId="38" borderId="32" xfId="58" applyFont="1" applyFill="1" applyBorder="1" applyAlignment="1">
      <alignment horizontal="center" vertical="center"/>
      <protection/>
    </xf>
    <xf numFmtId="0" fontId="29" fillId="38" borderId="14" xfId="58" applyFont="1" applyFill="1" applyBorder="1" applyAlignment="1">
      <alignment horizontal="center" vertical="center"/>
      <protection/>
    </xf>
    <xf numFmtId="0" fontId="29" fillId="38" borderId="23" xfId="58" applyFont="1" applyFill="1" applyBorder="1" applyAlignment="1">
      <alignment horizontal="center" vertical="center"/>
      <protection/>
    </xf>
    <xf numFmtId="0" fontId="29" fillId="38" borderId="10" xfId="58" applyFont="1" applyFill="1" applyBorder="1" applyAlignment="1">
      <alignment horizontal="center" vertical="center"/>
      <protection/>
    </xf>
    <xf numFmtId="0" fontId="29" fillId="6" borderId="36" xfId="58" applyFont="1" applyFill="1" applyBorder="1" applyAlignment="1">
      <alignment horizontal="center" vertical="center"/>
      <protection/>
    </xf>
    <xf numFmtId="0" fontId="29" fillId="6" borderId="11" xfId="58" applyFont="1" applyFill="1" applyBorder="1" applyAlignment="1">
      <alignment horizontal="center" vertical="center"/>
      <protection/>
    </xf>
    <xf numFmtId="0" fontId="29" fillId="6" borderId="14" xfId="58" applyFont="1" applyFill="1" applyBorder="1" applyAlignment="1">
      <alignment horizontal="center" vertical="center"/>
      <protection/>
    </xf>
    <xf numFmtId="0" fontId="29" fillId="6" borderId="10" xfId="58" applyFont="1" applyFill="1" applyBorder="1" applyAlignment="1">
      <alignment horizontal="center" vertical="center"/>
      <protection/>
    </xf>
    <xf numFmtId="0" fontId="29" fillId="6" borderId="28" xfId="58" applyFont="1" applyFill="1" applyBorder="1" applyAlignment="1">
      <alignment horizontal="center" vertical="center"/>
      <protection/>
    </xf>
    <xf numFmtId="0" fontId="31" fillId="6" borderId="36" xfId="58" applyFont="1" applyFill="1" applyBorder="1" applyAlignment="1">
      <alignment horizontal="center" vertical="justify"/>
      <protection/>
    </xf>
    <xf numFmtId="0" fontId="31" fillId="6" borderId="11" xfId="58" applyFont="1" applyFill="1" applyBorder="1" applyAlignment="1">
      <alignment horizontal="center" vertical="justify"/>
      <protection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6" borderId="3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9" fillId="34" borderId="31" xfId="58" applyFont="1" applyFill="1" applyBorder="1" applyAlignment="1">
      <alignment horizontal="center" vertical="center"/>
      <protection/>
    </xf>
    <xf numFmtId="0" fontId="29" fillId="34" borderId="32" xfId="58" applyFont="1" applyFill="1" applyBorder="1" applyAlignment="1">
      <alignment horizontal="center" vertical="center"/>
      <protection/>
    </xf>
    <xf numFmtId="0" fontId="29" fillId="34" borderId="14" xfId="58" applyFont="1" applyFill="1" applyBorder="1" applyAlignment="1">
      <alignment horizontal="center" vertical="center"/>
      <protection/>
    </xf>
    <xf numFmtId="0" fontId="29" fillId="34" borderId="23" xfId="58" applyFont="1" applyFill="1" applyBorder="1" applyAlignment="1">
      <alignment horizontal="center" vertical="center"/>
      <protection/>
    </xf>
    <xf numFmtId="0" fontId="29" fillId="34" borderId="31" xfId="58" applyNumberFormat="1" applyFont="1" applyFill="1" applyBorder="1" applyAlignment="1" applyProtection="1">
      <alignment horizontal="center"/>
      <protection/>
    </xf>
    <xf numFmtId="0" fontId="29" fillId="34" borderId="10" xfId="58" applyNumberFormat="1" applyFont="1" applyFill="1" applyBorder="1" applyAlignment="1" applyProtection="1">
      <alignment horizontal="center"/>
      <protection/>
    </xf>
    <xf numFmtId="190" fontId="28" fillId="0" borderId="0" xfId="50" applyFont="1" applyFill="1" applyBorder="1" applyAlignment="1" applyProtection="1">
      <alignment horizontal="center"/>
      <protection/>
    </xf>
    <xf numFmtId="0" fontId="29" fillId="34" borderId="10" xfId="58" applyFont="1" applyFill="1" applyBorder="1" applyAlignment="1">
      <alignment horizontal="center" vertical="center"/>
      <protection/>
    </xf>
    <xf numFmtId="0" fontId="34" fillId="0" borderId="0" xfId="58" applyNumberFormat="1" applyFont="1" applyFill="1" applyBorder="1" applyAlignment="1" applyProtection="1">
      <alignment horizontal="center"/>
      <protection/>
    </xf>
    <xf numFmtId="0" fontId="39" fillId="35" borderId="65" xfId="58" applyFont="1" applyFill="1" applyBorder="1" applyAlignment="1">
      <alignment horizontal="center" vertical="center"/>
      <protection/>
    </xf>
    <xf numFmtId="0" fontId="39" fillId="35" borderId="24" xfId="58" applyFont="1" applyFill="1" applyBorder="1" applyAlignment="1">
      <alignment horizontal="center" vertical="center"/>
      <protection/>
    </xf>
    <xf numFmtId="0" fontId="28" fillId="0" borderId="0" xfId="58" applyNumberFormat="1" applyFill="1" applyBorder="1" applyAlignment="1" applyProtection="1">
      <alignment horizontal="center"/>
      <protection/>
    </xf>
    <xf numFmtId="0" fontId="31" fillId="0" borderId="23" xfId="58" applyNumberFormat="1" applyFont="1" applyFill="1" applyBorder="1" applyAlignment="1" applyProtection="1">
      <alignment horizontal="right"/>
      <protection/>
    </xf>
    <xf numFmtId="0" fontId="29" fillId="35" borderId="13" xfId="58" applyFont="1" applyFill="1" applyBorder="1" applyAlignment="1">
      <alignment horizontal="center" vertical="center"/>
      <protection/>
    </xf>
    <xf numFmtId="0" fontId="29" fillId="35" borderId="17" xfId="58" applyFont="1" applyFill="1" applyBorder="1" applyAlignment="1">
      <alignment horizontal="center" vertical="center"/>
      <protection/>
    </xf>
    <xf numFmtId="0" fontId="29" fillId="35" borderId="12" xfId="58" applyFont="1" applyFill="1" applyBorder="1" applyAlignment="1">
      <alignment horizontal="center" vertical="center"/>
      <protection/>
    </xf>
    <xf numFmtId="0" fontId="29" fillId="35" borderId="14" xfId="58" applyFont="1" applyFill="1" applyBorder="1" applyAlignment="1">
      <alignment horizontal="center" vertical="center"/>
      <protection/>
    </xf>
    <xf numFmtId="0" fontId="29" fillId="35" borderId="23" xfId="58" applyFont="1" applyFill="1" applyBorder="1" applyAlignment="1">
      <alignment horizontal="center" vertical="center"/>
      <protection/>
    </xf>
    <xf numFmtId="0" fontId="29" fillId="35" borderId="10" xfId="58" applyFont="1" applyFill="1" applyBorder="1" applyAlignment="1">
      <alignment horizontal="center" vertical="center"/>
      <protection/>
    </xf>
    <xf numFmtId="0" fontId="29" fillId="0" borderId="17" xfId="58" applyNumberFormat="1" applyFont="1" applyFill="1" applyBorder="1" applyAlignment="1" applyProtection="1">
      <alignment horizontal="center"/>
      <protection/>
    </xf>
    <xf numFmtId="0" fontId="29" fillId="0" borderId="23" xfId="58" applyNumberFormat="1" applyFont="1" applyFill="1" applyBorder="1" applyAlignment="1" applyProtection="1">
      <alignment horizontal="center"/>
      <protection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7" borderId="65" xfId="0" applyFont="1" applyFill="1" applyBorder="1" applyAlignment="1">
      <alignment horizontal="center" vertical="top" wrapText="1"/>
    </xf>
    <xf numFmtId="0" fontId="2" fillId="37" borderId="24" xfId="0" applyFont="1" applyFill="1" applyBorder="1" applyAlignment="1">
      <alignment horizontal="center" vertical="top" wrapText="1"/>
    </xf>
    <xf numFmtId="0" fontId="2" fillId="37" borderId="22" xfId="0" applyFont="1" applyFill="1" applyBorder="1" applyAlignment="1">
      <alignment horizontal="center" vertical="top" wrapText="1"/>
    </xf>
    <xf numFmtId="0" fontId="2" fillId="9" borderId="65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2" fillId="9" borderId="22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35" borderId="65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12" fillId="7" borderId="65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9" borderId="65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36" borderId="65" xfId="0" applyFont="1" applyFill="1" applyBorder="1" applyAlignment="1">
      <alignment horizontal="center" vertical="top" wrapText="1"/>
    </xf>
    <xf numFmtId="0" fontId="12" fillId="36" borderId="24" xfId="0" applyFont="1" applyFill="1" applyBorder="1" applyAlignment="1">
      <alignment horizontal="center" vertical="top" wrapText="1"/>
    </xf>
    <xf numFmtId="0" fontId="12" fillId="36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right"/>
    </xf>
    <xf numFmtId="0" fontId="2" fillId="36" borderId="13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justify" vertical="justify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DE EJECUCIÓN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6675"/>
          <c:y val="0.02025"/>
          <c:w val="0.885"/>
          <c:h val="0.8865"/>
        </c:manualLayout>
      </c:layout>
      <c:bar3DChart>
        <c:barDir val="col"/>
        <c:grouping val="clustered"/>
        <c:varyColors val="0"/>
        <c:ser>
          <c:idx val="0"/>
          <c:order val="0"/>
          <c:tx>
            <c:v>INVERSIÓN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'GRAF-EJEC-GTOS'!$B$9:$C$9</c:f>
              <c:numCache/>
            </c:numRef>
          </c:val>
          <c:shape val="box"/>
        </c:ser>
        <c:ser>
          <c:idx val="1"/>
          <c:order val="1"/>
          <c:tx>
            <c:v>Funcionamiento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'GRAF-EJEC-GTOS'!$B$10:$C$10</c:f>
              <c:numCache/>
            </c:numRef>
          </c:val>
          <c:shape val="box"/>
        </c:ser>
        <c:shape val="box"/>
        <c:axId val="44413307"/>
        <c:axId val="64175444"/>
      </c:bar3D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3307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075"/>
          <c:w val="0.102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9525</xdr:rowOff>
    </xdr:from>
    <xdr:ext cx="17145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162675" y="9382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13</xdr:row>
      <xdr:rowOff>28575</xdr:rowOff>
    </xdr:from>
    <xdr:to>
      <xdr:col>4</xdr:col>
      <xdr:colOff>781050</xdr:colOff>
      <xdr:row>40</xdr:row>
      <xdr:rowOff>209550</xdr:rowOff>
    </xdr:to>
    <xdr:graphicFrame>
      <xdr:nvGraphicFramePr>
        <xdr:cNvPr id="2" name="6 Gráfico"/>
        <xdr:cNvGraphicFramePr/>
      </xdr:nvGraphicFramePr>
      <xdr:xfrm>
        <a:off x="0" y="2762250"/>
        <a:ext cx="53911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workbookViewId="0" topLeftCell="A1">
      <selection activeCell="F31" sqref="F31"/>
    </sheetView>
  </sheetViews>
  <sheetFormatPr defaultColWidth="11.421875" defaultRowHeight="12.75"/>
  <cols>
    <col min="1" max="1" width="23.00390625" style="0" customWidth="1"/>
    <col min="2" max="2" width="23.57421875" style="0" customWidth="1"/>
    <col min="3" max="3" width="8.28125" style="0" customWidth="1"/>
    <col min="4" max="5" width="23.28125" style="0" customWidth="1"/>
    <col min="6" max="6" width="12.28125" style="0" customWidth="1"/>
  </cols>
  <sheetData>
    <row r="1" spans="1:6" ht="15">
      <c r="A1" s="327" t="s">
        <v>62</v>
      </c>
      <c r="B1" s="327"/>
      <c r="C1" s="327"/>
      <c r="D1" s="327"/>
      <c r="E1" s="327"/>
      <c r="F1" s="327"/>
    </row>
    <row r="2" spans="1:6" ht="15">
      <c r="A2" s="327" t="s">
        <v>77</v>
      </c>
      <c r="B2" s="327"/>
      <c r="C2" s="327"/>
      <c r="D2" s="327"/>
      <c r="E2" s="327"/>
      <c r="F2" s="327"/>
    </row>
    <row r="3" spans="1:6" ht="15">
      <c r="A3" s="327" t="s">
        <v>78</v>
      </c>
      <c r="B3" s="327"/>
      <c r="C3" s="327"/>
      <c r="D3" s="327"/>
      <c r="E3" s="327"/>
      <c r="F3" s="327"/>
    </row>
    <row r="4" spans="1:7" ht="15">
      <c r="A4" s="4"/>
      <c r="B4" s="29"/>
      <c r="C4" s="29"/>
      <c r="D4" s="29"/>
      <c r="E4" s="29"/>
      <c r="F4" s="29"/>
      <c r="G4" s="29"/>
    </row>
    <row r="5" spans="1:7" ht="15">
      <c r="A5" s="41" t="s">
        <v>181</v>
      </c>
      <c r="B5" s="29"/>
      <c r="C5" s="29"/>
      <c r="D5" s="29"/>
      <c r="E5" s="29"/>
      <c r="F5" s="29"/>
      <c r="G5" s="29"/>
    </row>
    <row r="6" spans="1:7" ht="15">
      <c r="A6" s="4"/>
      <c r="B6" s="29"/>
      <c r="C6" s="29"/>
      <c r="D6" s="29"/>
      <c r="E6" s="328" t="s">
        <v>123</v>
      </c>
      <c r="F6" s="328"/>
      <c r="G6" s="29"/>
    </row>
    <row r="7" spans="1:7" ht="27" customHeight="1">
      <c r="A7" s="324" t="s">
        <v>34</v>
      </c>
      <c r="B7" s="324"/>
      <c r="C7" s="324"/>
      <c r="D7" s="324"/>
      <c r="E7" s="324"/>
      <c r="F7" s="324"/>
      <c r="G7" s="29"/>
    </row>
    <row r="8" spans="1:7" ht="15" customHeight="1" hidden="1">
      <c r="A8" s="42"/>
      <c r="B8" s="29"/>
      <c r="C8" s="29"/>
      <c r="D8" s="29"/>
      <c r="E8" s="29"/>
      <c r="F8" s="29"/>
      <c r="G8" s="29"/>
    </row>
    <row r="9" spans="1:7" ht="15" thickBot="1">
      <c r="A9" s="42"/>
      <c r="B9" s="29"/>
      <c r="C9" s="29"/>
      <c r="D9" s="29"/>
      <c r="E9" s="325"/>
      <c r="F9" s="325"/>
      <c r="G9" s="29"/>
    </row>
    <row r="10" spans="1:7" ht="31.5" thickBot="1">
      <c r="A10" s="59" t="s">
        <v>66</v>
      </c>
      <c r="B10" s="60" t="s">
        <v>29</v>
      </c>
      <c r="C10" s="60" t="s">
        <v>67</v>
      </c>
      <c r="D10" s="113" t="s">
        <v>30</v>
      </c>
      <c r="E10" s="60" t="s">
        <v>31</v>
      </c>
      <c r="F10" s="57" t="s">
        <v>60</v>
      </c>
      <c r="G10" s="29"/>
    </row>
    <row r="11" spans="1:7" ht="20.25" customHeight="1" thickBot="1">
      <c r="A11" s="61" t="s">
        <v>68</v>
      </c>
      <c r="B11" s="43">
        <v>24617336215.31</v>
      </c>
      <c r="C11" s="62">
        <f>B11/B14</f>
        <v>0.8223767003385135</v>
      </c>
      <c r="D11" s="43">
        <v>17228185623.95</v>
      </c>
      <c r="E11" s="311">
        <f>SUM(D11-B11)</f>
        <v>-7389150591.360001</v>
      </c>
      <c r="F11" s="235">
        <f>SUM(E11*100)/B11</f>
        <v>-30.01604449292342</v>
      </c>
      <c r="G11" s="29"/>
    </row>
    <row r="12" spans="1:7" ht="18.75" customHeight="1" thickBot="1">
      <c r="A12" s="64" t="s">
        <v>69</v>
      </c>
      <c r="B12" s="44">
        <v>3361787083</v>
      </c>
      <c r="C12" s="65">
        <f>B12/B14</f>
        <v>0.1123052203690009</v>
      </c>
      <c r="D12" s="44">
        <v>1498370538</v>
      </c>
      <c r="E12" s="45">
        <f>SUM(D12-B12)</f>
        <v>-1863416545</v>
      </c>
      <c r="F12" s="66">
        <f>SUM(E12*100)/B12</f>
        <v>-55.429344541865504</v>
      </c>
      <c r="G12" s="29"/>
    </row>
    <row r="13" spans="1:7" ht="30.75" customHeight="1" thickBot="1">
      <c r="A13" s="244" t="s">
        <v>79</v>
      </c>
      <c r="B13" s="44">
        <v>1955256171.8</v>
      </c>
      <c r="C13" s="65">
        <f>B13/B14</f>
        <v>0.06531807929248566</v>
      </c>
      <c r="D13" s="44">
        <v>1757258612.03</v>
      </c>
      <c r="E13" s="45">
        <f>SUM(D13-B13)</f>
        <v>-197997559.76999998</v>
      </c>
      <c r="F13" s="66">
        <f>SUM(E13*100)/B13</f>
        <v>-10.126425510153195</v>
      </c>
      <c r="G13" s="29"/>
    </row>
    <row r="14" spans="1:7" ht="15.75" thickBot="1">
      <c r="A14" s="68" t="s">
        <v>32</v>
      </c>
      <c r="B14" s="46">
        <f>SUM(B11:B13)</f>
        <v>29934379470.11</v>
      </c>
      <c r="C14" s="69">
        <f>SUM(C11:C13)</f>
        <v>1</v>
      </c>
      <c r="D14" s="46">
        <f>SUM(D11:D13)</f>
        <v>20483814773.98</v>
      </c>
      <c r="E14" s="312">
        <f>SUM(D14-B14)</f>
        <v>-9450564696.130001</v>
      </c>
      <c r="F14" s="236">
        <f>SUM(E14*100)/B14</f>
        <v>-31.570939045409492</v>
      </c>
      <c r="G14" s="29"/>
    </row>
    <row r="15" spans="1:7" ht="15" thickTop="1">
      <c r="A15" s="15"/>
      <c r="B15" s="15"/>
      <c r="C15" s="15"/>
      <c r="D15" s="15"/>
      <c r="E15" s="15"/>
      <c r="F15" s="15"/>
      <c r="G15" s="29"/>
    </row>
    <row r="16" spans="1:7" ht="24" customHeight="1">
      <c r="A16" s="326" t="s">
        <v>35</v>
      </c>
      <c r="B16" s="326"/>
      <c r="C16" s="326"/>
      <c r="D16" s="326"/>
      <c r="E16" s="326"/>
      <c r="F16" s="326"/>
      <c r="G16" s="29"/>
    </row>
    <row r="17" spans="1:7" ht="15">
      <c r="A17" s="42"/>
      <c r="B17" s="29"/>
      <c r="C17" s="29"/>
      <c r="D17" s="29"/>
      <c r="E17" s="29"/>
      <c r="F17" s="29"/>
      <c r="G17" s="29"/>
    </row>
    <row r="18" spans="1:7" ht="15" thickBot="1">
      <c r="A18" s="42"/>
      <c r="B18" s="29"/>
      <c r="C18" s="29"/>
      <c r="D18" s="29"/>
      <c r="E18" s="325"/>
      <c r="F18" s="325"/>
      <c r="G18" s="29"/>
    </row>
    <row r="19" spans="1:7" ht="31.5" thickBot="1">
      <c r="A19" s="70" t="s">
        <v>70</v>
      </c>
      <c r="B19" s="71" t="s">
        <v>29</v>
      </c>
      <c r="C19" s="60" t="s">
        <v>67</v>
      </c>
      <c r="D19" s="113" t="s">
        <v>119</v>
      </c>
      <c r="E19" s="72" t="s">
        <v>31</v>
      </c>
      <c r="F19" s="73" t="s">
        <v>60</v>
      </c>
      <c r="G19" s="29"/>
    </row>
    <row r="20" spans="1:7" ht="25.5" customHeight="1" thickBot="1">
      <c r="A20" s="74" t="s">
        <v>4</v>
      </c>
      <c r="B20" s="47">
        <v>9146942149</v>
      </c>
      <c r="C20" s="75">
        <f>B20/B23</f>
        <v>0.3055664527181324</v>
      </c>
      <c r="D20" s="48">
        <v>4053340561.93</v>
      </c>
      <c r="E20" s="49">
        <f>SUM(D20-B20)</f>
        <v>-5093601587.07</v>
      </c>
      <c r="F20" s="63">
        <f>SUM(E20*100)/B20</f>
        <v>-55.68638681755371</v>
      </c>
      <c r="G20" s="29"/>
    </row>
    <row r="21" spans="1:7" ht="21.75" customHeight="1" thickBot="1">
      <c r="A21" s="67" t="s">
        <v>61</v>
      </c>
      <c r="B21" s="50">
        <v>18832181149.31</v>
      </c>
      <c r="C21" s="76">
        <f>B21/B23</f>
        <v>0.629115467989382</v>
      </c>
      <c r="D21" s="50">
        <v>4749679777.02</v>
      </c>
      <c r="E21" s="49">
        <f>SUM(D21-B21)</f>
        <v>-14082501372.29</v>
      </c>
      <c r="F21" s="66">
        <f>SUM(E21*100)/B21</f>
        <v>-74.77891838782558</v>
      </c>
      <c r="G21" s="29"/>
    </row>
    <row r="22" spans="1:7" ht="32.25" customHeight="1" thickBot="1">
      <c r="A22" s="179" t="s">
        <v>80</v>
      </c>
      <c r="B22" s="50">
        <v>1955256171.8</v>
      </c>
      <c r="C22" s="76">
        <f>B22/B23</f>
        <v>0.06531807929248566</v>
      </c>
      <c r="D22" s="50">
        <v>1551688470.3</v>
      </c>
      <c r="E22" s="49">
        <f>SUM(D22-B22)</f>
        <v>-403567701.5</v>
      </c>
      <c r="F22" s="66">
        <f>SUM(E22*100)/B22</f>
        <v>-20.64014461739187</v>
      </c>
      <c r="G22" s="29"/>
    </row>
    <row r="23" spans="1:7" ht="15.75" thickBot="1">
      <c r="A23" s="77" t="s">
        <v>13</v>
      </c>
      <c r="B23" s="51">
        <f>SUM(B20:B22)</f>
        <v>29934379470.11</v>
      </c>
      <c r="C23" s="78">
        <f>SUM(C20:C22)</f>
        <v>1</v>
      </c>
      <c r="D23" s="51">
        <f>SUM(D20:D22)</f>
        <v>10354708809.25</v>
      </c>
      <c r="E23" s="52">
        <f>SUM(E20:E22)</f>
        <v>-19579670660.86</v>
      </c>
      <c r="F23" s="79">
        <f>SUM(E23*100)/B23</f>
        <v>-65.40864052455352</v>
      </c>
      <c r="G23" s="29"/>
    </row>
    <row r="24" spans="1:7" ht="15" thickTop="1">
      <c r="A24" s="15"/>
      <c r="B24" s="15"/>
      <c r="C24" s="15"/>
      <c r="D24" s="15"/>
      <c r="E24" s="15"/>
      <c r="F24" s="15"/>
      <c r="G24" s="29"/>
    </row>
    <row r="25" spans="1:7" ht="15">
      <c r="A25" s="5" t="s">
        <v>38</v>
      </c>
      <c r="B25" s="29"/>
      <c r="C25" s="29"/>
      <c r="D25" s="115">
        <f>SUM(D14-D23)</f>
        <v>10129105964.73</v>
      </c>
      <c r="E25" s="16"/>
      <c r="F25" s="29"/>
      <c r="G25" s="29"/>
    </row>
    <row r="26" spans="1:7" ht="15">
      <c r="A26" s="5"/>
      <c r="B26" s="114"/>
      <c r="C26" s="29"/>
      <c r="D26" s="115"/>
      <c r="E26" s="16"/>
      <c r="F26" s="29"/>
      <c r="G26" s="29"/>
    </row>
    <row r="27" spans="1:7" ht="15">
      <c r="A27" s="5" t="s">
        <v>125</v>
      </c>
      <c r="B27" s="29"/>
      <c r="C27" s="29"/>
      <c r="D27" s="115"/>
      <c r="E27" s="16"/>
      <c r="F27" s="29"/>
      <c r="G27" s="29"/>
    </row>
    <row r="28" spans="1:7" ht="15">
      <c r="A28" s="15"/>
      <c r="B28" s="29"/>
      <c r="C28" s="29"/>
      <c r="D28" s="53"/>
      <c r="E28" s="29"/>
      <c r="F28" s="29"/>
      <c r="G28" s="29"/>
    </row>
    <row r="29" spans="1:5" ht="18.75">
      <c r="A29" s="18" t="s">
        <v>55</v>
      </c>
      <c r="D29" s="29"/>
      <c r="E29" s="17"/>
    </row>
    <row r="30" spans="1:4" ht="18.75">
      <c r="A30" s="22" t="s">
        <v>56</v>
      </c>
      <c r="D30" s="241"/>
    </row>
    <row r="31" ht="12.75">
      <c r="D31" s="29"/>
    </row>
  </sheetData>
  <sheetProtection/>
  <mergeCells count="8">
    <mergeCell ref="A7:F7"/>
    <mergeCell ref="E9:F9"/>
    <mergeCell ref="A16:F16"/>
    <mergeCell ref="E18:F18"/>
    <mergeCell ref="A1:F1"/>
    <mergeCell ref="A2:F2"/>
    <mergeCell ref="A3:F3"/>
    <mergeCell ref="E6:F6"/>
  </mergeCells>
  <printOptions horizontalCentered="1" verticalCentered="1"/>
  <pageMargins left="1.5748031496062993" right="0.7874015748031497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120" zoomScaleNormal="120" zoomScalePageLayoutView="0" workbookViewId="0" topLeftCell="A39">
      <selection activeCell="H49" sqref="H49"/>
    </sheetView>
  </sheetViews>
  <sheetFormatPr defaultColWidth="11.421875" defaultRowHeight="12.75"/>
  <cols>
    <col min="1" max="1" width="37.00390625" style="29" customWidth="1"/>
    <col min="2" max="2" width="19.00390625" style="29" customWidth="1"/>
    <col min="3" max="3" width="16.28125" style="29" customWidth="1"/>
    <col min="4" max="4" width="15.57421875" style="29" customWidth="1"/>
    <col min="5" max="5" width="10.00390625" style="29" customWidth="1"/>
    <col min="6" max="7" width="9.28125" style="29" customWidth="1"/>
    <col min="8" max="8" width="13.7109375" style="29" bestFit="1" customWidth="1"/>
    <col min="9" max="16384" width="11.57421875" style="29" customWidth="1"/>
  </cols>
  <sheetData>
    <row r="1" spans="1:6" ht="15">
      <c r="A1" s="327" t="s">
        <v>81</v>
      </c>
      <c r="B1" s="327"/>
      <c r="C1" s="327"/>
      <c r="D1" s="327"/>
      <c r="E1" s="327"/>
      <c r="F1" s="327"/>
    </row>
    <row r="2" spans="1:6" ht="15">
      <c r="A2" s="327" t="s">
        <v>82</v>
      </c>
      <c r="B2" s="327"/>
      <c r="C2" s="327"/>
      <c r="D2" s="327"/>
      <c r="E2" s="327"/>
      <c r="F2" s="327"/>
    </row>
    <row r="3" spans="1:6" ht="15">
      <c r="A3" s="327" t="s">
        <v>78</v>
      </c>
      <c r="B3" s="327"/>
      <c r="C3" s="327"/>
      <c r="D3" s="327"/>
      <c r="E3" s="327"/>
      <c r="F3" s="327"/>
    </row>
    <row r="4" spans="1:6" ht="15">
      <c r="A4" s="4"/>
      <c r="B4" s="4"/>
      <c r="C4" s="4"/>
      <c r="D4" s="4"/>
      <c r="E4" s="4"/>
      <c r="F4" s="4"/>
    </row>
    <row r="5" spans="1:4" ht="12.75">
      <c r="A5" s="329"/>
      <c r="B5" s="329"/>
      <c r="C5" s="329"/>
      <c r="D5" s="329"/>
    </row>
    <row r="6" spans="1:6" ht="12.75">
      <c r="A6" s="330" t="s">
        <v>182</v>
      </c>
      <c r="B6" s="330"/>
      <c r="C6" s="330"/>
      <c r="D6" s="330"/>
      <c r="E6" s="330"/>
      <c r="F6" s="330"/>
    </row>
    <row r="7" spans="4:6" ht="12.75">
      <c r="D7" s="331" t="s">
        <v>71</v>
      </c>
      <c r="E7" s="331"/>
      <c r="F7" s="331"/>
    </row>
    <row r="8" spans="1:6" ht="52.5" customHeight="1">
      <c r="A8" s="245" t="s">
        <v>0</v>
      </c>
      <c r="B8" s="245" t="s">
        <v>29</v>
      </c>
      <c r="C8" s="167" t="s">
        <v>43</v>
      </c>
      <c r="D8" s="245" t="s">
        <v>44</v>
      </c>
      <c r="E8" s="240" t="s">
        <v>45</v>
      </c>
      <c r="F8" s="246" t="s">
        <v>46</v>
      </c>
    </row>
    <row r="9" spans="1:6" ht="16.5" customHeight="1">
      <c r="A9" s="168" t="s">
        <v>1</v>
      </c>
      <c r="B9" s="169">
        <f>SUM(B10+B12+B16+B18+B22)</f>
        <v>18270912</v>
      </c>
      <c r="C9" s="169">
        <f>SUM(C10+C12+C16+C18+C22)</f>
        <v>11788092</v>
      </c>
      <c r="D9" s="169">
        <f>SUM(D10+D12+D16+D18+D22)</f>
        <v>6482820</v>
      </c>
      <c r="E9" s="170">
        <f>(C9*100)/B9</f>
        <v>64.51835573396664</v>
      </c>
      <c r="F9" s="169">
        <f>(D9*100)/B9</f>
        <v>35.481644266033356</v>
      </c>
    </row>
    <row r="10" spans="1:6" ht="16.5" customHeight="1">
      <c r="A10" s="104" t="s">
        <v>22</v>
      </c>
      <c r="B10" s="11">
        <f>SUM(B11)</f>
        <v>1000000</v>
      </c>
      <c r="C10" s="11">
        <f>SUM(C11)</f>
        <v>714109</v>
      </c>
      <c r="D10" s="11">
        <f>SUM(D11)</f>
        <v>285891</v>
      </c>
      <c r="E10" s="12">
        <f aca="true" t="shared" si="0" ref="E10:E53">(C10*100)/B10</f>
        <v>71.4109</v>
      </c>
      <c r="F10" s="12">
        <f aca="true" t="shared" si="1" ref="F10:F53">(D10*100)/B10</f>
        <v>28.5891</v>
      </c>
    </row>
    <row r="11" spans="1:6" ht="12.75">
      <c r="A11" s="105" t="s">
        <v>47</v>
      </c>
      <c r="B11" s="31">
        <v>1000000</v>
      </c>
      <c r="C11" s="31">
        <v>714109</v>
      </c>
      <c r="D11" s="31">
        <f>SUM(B11-C11)</f>
        <v>285891</v>
      </c>
      <c r="E11" s="14">
        <f>(C11*100)/B11</f>
        <v>71.4109</v>
      </c>
      <c r="F11" s="14">
        <f t="shared" si="1"/>
        <v>28.5891</v>
      </c>
    </row>
    <row r="12" spans="1:6" ht="18" customHeight="1">
      <c r="A12" s="3" t="s">
        <v>23</v>
      </c>
      <c r="B12" s="13">
        <f>SUM(B13:B15)</f>
        <v>754231</v>
      </c>
      <c r="C12" s="13">
        <f>SUM(C13:C15)</f>
        <v>306728</v>
      </c>
      <c r="D12" s="13">
        <f>SUM(D13:D15)</f>
        <v>447503</v>
      </c>
      <c r="E12" s="12">
        <f t="shared" si="0"/>
        <v>40.667646914539446</v>
      </c>
      <c r="F12" s="12">
        <f t="shared" si="1"/>
        <v>59.332353085460554</v>
      </c>
    </row>
    <row r="13" spans="1:6" ht="16.5" customHeight="1">
      <c r="A13" s="30" t="s">
        <v>41</v>
      </c>
      <c r="B13" s="31">
        <v>703221</v>
      </c>
      <c r="C13" s="31">
        <v>272113</v>
      </c>
      <c r="D13" s="31">
        <f>SUM(B13-C13)</f>
        <v>431108</v>
      </c>
      <c r="E13" s="14">
        <f t="shared" si="0"/>
        <v>38.69523236649645</v>
      </c>
      <c r="F13" s="14">
        <f t="shared" si="1"/>
        <v>61.30476763350355</v>
      </c>
    </row>
    <row r="14" spans="1:6" ht="16.5" customHeight="1" hidden="1">
      <c r="A14" s="30" t="s">
        <v>108</v>
      </c>
      <c r="B14" s="31">
        <v>0</v>
      </c>
      <c r="C14" s="31">
        <v>0</v>
      </c>
      <c r="D14" s="31">
        <f>SUM(B14-C14)</f>
        <v>0</v>
      </c>
      <c r="E14" s="14" t="e">
        <f>(C14*100)/B14</f>
        <v>#DIV/0!</v>
      </c>
      <c r="F14" s="14" t="e">
        <f>(D14*100)/B14</f>
        <v>#DIV/0!</v>
      </c>
    </row>
    <row r="15" spans="1:6" ht="16.5" customHeight="1">
      <c r="A15" s="30" t="s">
        <v>25</v>
      </c>
      <c r="B15" s="31">
        <v>51010</v>
      </c>
      <c r="C15" s="31">
        <v>34615</v>
      </c>
      <c r="D15" s="31">
        <f>SUM(B15-C15)</f>
        <v>16395</v>
      </c>
      <c r="E15" s="14">
        <f t="shared" si="0"/>
        <v>67.85924328563027</v>
      </c>
      <c r="F15" s="14">
        <f t="shared" si="1"/>
        <v>32.14075671436973</v>
      </c>
    </row>
    <row r="16" spans="1:6" ht="20.25" customHeight="1" hidden="1">
      <c r="A16" s="3" t="s">
        <v>49</v>
      </c>
      <c r="B16" s="13">
        <f>SUM(B17)</f>
        <v>0</v>
      </c>
      <c r="C16" s="13">
        <f>SUM(C17)</f>
        <v>0</v>
      </c>
      <c r="D16" s="13">
        <f>SUM(D17)</f>
        <v>0</v>
      </c>
      <c r="E16" s="12" t="e">
        <f t="shared" si="0"/>
        <v>#DIV/0!</v>
      </c>
      <c r="F16" s="12" t="e">
        <f t="shared" si="1"/>
        <v>#DIV/0!</v>
      </c>
    </row>
    <row r="17" spans="1:6" ht="12.75" customHeight="1" hidden="1">
      <c r="A17" s="30" t="s">
        <v>24</v>
      </c>
      <c r="B17" s="31"/>
      <c r="C17" s="31"/>
      <c r="D17" s="31">
        <f>SUM(B17-C17)</f>
        <v>0</v>
      </c>
      <c r="E17" s="14" t="e">
        <f t="shared" si="0"/>
        <v>#DIV/0!</v>
      </c>
      <c r="F17" s="14" t="e">
        <f t="shared" si="1"/>
        <v>#DIV/0!</v>
      </c>
    </row>
    <row r="18" spans="1:6" ht="16.5" customHeight="1">
      <c r="A18" s="3" t="s">
        <v>26</v>
      </c>
      <c r="B18" s="13">
        <f>SUM(B19:B21)</f>
        <v>11580161</v>
      </c>
      <c r="C18" s="13">
        <f>SUM(C19:C21)</f>
        <v>8496693</v>
      </c>
      <c r="D18" s="13">
        <f>SUM(D19:D21)</f>
        <v>3083468</v>
      </c>
      <c r="E18" s="12">
        <f>(C18*100)/B18</f>
        <v>73.37283998037678</v>
      </c>
      <c r="F18" s="12">
        <f t="shared" si="1"/>
        <v>26.627160019623215</v>
      </c>
    </row>
    <row r="19" spans="1:6" ht="12.75">
      <c r="A19" s="30" t="s">
        <v>50</v>
      </c>
      <c r="B19" s="31">
        <v>321321</v>
      </c>
      <c r="C19" s="31">
        <v>164820</v>
      </c>
      <c r="D19" s="31">
        <f>SUM(B19-C19)</f>
        <v>156501</v>
      </c>
      <c r="E19" s="14">
        <f t="shared" si="0"/>
        <v>51.29449989263073</v>
      </c>
      <c r="F19" s="14">
        <f t="shared" si="1"/>
        <v>48.70550010736927</v>
      </c>
    </row>
    <row r="20" spans="1:6" ht="12.75">
      <c r="A20" s="105" t="s">
        <v>51</v>
      </c>
      <c r="B20" s="31">
        <v>1916780</v>
      </c>
      <c r="C20" s="171">
        <v>249780</v>
      </c>
      <c r="D20" s="31">
        <f>SUM(B20-C20)</f>
        <v>1667000</v>
      </c>
      <c r="E20" s="14">
        <f>(C20*100)/B20</f>
        <v>13.031229457736412</v>
      </c>
      <c r="F20" s="14">
        <f t="shared" si="1"/>
        <v>86.96877054226358</v>
      </c>
    </row>
    <row r="21" spans="1:6" ht="12.75">
      <c r="A21" s="105" t="s">
        <v>48</v>
      </c>
      <c r="B21" s="171">
        <v>9342060</v>
      </c>
      <c r="C21" s="31">
        <v>8082093</v>
      </c>
      <c r="D21" s="31">
        <f>SUM(B21-C21)</f>
        <v>1259967</v>
      </c>
      <c r="E21" s="14">
        <f t="shared" si="0"/>
        <v>86.5129639501352</v>
      </c>
      <c r="F21" s="14">
        <f t="shared" si="1"/>
        <v>13.487036049864805</v>
      </c>
    </row>
    <row r="22" spans="1:6" ht="18.75" customHeight="1">
      <c r="A22" s="3" t="s">
        <v>52</v>
      </c>
      <c r="B22" s="13">
        <f>SUM(B23:B28)</f>
        <v>4936520</v>
      </c>
      <c r="C22" s="13">
        <f>SUM(C23:C28)</f>
        <v>2270562</v>
      </c>
      <c r="D22" s="13">
        <f>SUM(D23:D28)</f>
        <v>2665958</v>
      </c>
      <c r="E22" s="12">
        <f t="shared" si="0"/>
        <v>45.99519499566496</v>
      </c>
      <c r="F22" s="313">
        <f t="shared" si="1"/>
        <v>54.00480500433504</v>
      </c>
    </row>
    <row r="23" spans="1:6" ht="12.75">
      <c r="A23" s="30" t="s">
        <v>53</v>
      </c>
      <c r="B23" s="31">
        <v>3141126</v>
      </c>
      <c r="C23" s="31">
        <v>1583570</v>
      </c>
      <c r="D23" s="31">
        <f aca="true" t="shared" si="2" ref="D23:D28">SUM(B23-C23)</f>
        <v>1557556</v>
      </c>
      <c r="E23" s="14">
        <f t="shared" si="0"/>
        <v>50.414087177655404</v>
      </c>
      <c r="F23" s="14">
        <f t="shared" si="1"/>
        <v>49.585912822344596</v>
      </c>
    </row>
    <row r="24" spans="1:6" ht="26.25">
      <c r="A24" s="30" t="s">
        <v>178</v>
      </c>
      <c r="B24" s="31">
        <v>66429</v>
      </c>
      <c r="C24" s="31">
        <v>919</v>
      </c>
      <c r="D24" s="31">
        <f t="shared" si="2"/>
        <v>65510</v>
      </c>
      <c r="E24" s="14">
        <f>(C24*100)/B24</f>
        <v>1.3834319348477322</v>
      </c>
      <c r="F24" s="14">
        <f>(D24*100)/B24</f>
        <v>98.61656806515226</v>
      </c>
    </row>
    <row r="25" spans="1:6" ht="12.75">
      <c r="A25" s="30" t="s">
        <v>40</v>
      </c>
      <c r="B25" s="31">
        <v>318710</v>
      </c>
      <c r="C25" s="31">
        <v>226719</v>
      </c>
      <c r="D25" s="31">
        <f t="shared" si="2"/>
        <v>91991</v>
      </c>
      <c r="E25" s="14">
        <f t="shared" si="0"/>
        <v>71.13645633961909</v>
      </c>
      <c r="F25" s="14">
        <f t="shared" si="1"/>
        <v>28.86354366038091</v>
      </c>
    </row>
    <row r="26" spans="1:6" ht="12.75">
      <c r="A26" s="30" t="s">
        <v>179</v>
      </c>
      <c r="B26" s="31">
        <v>37255</v>
      </c>
      <c r="C26" s="31">
        <v>1360</v>
      </c>
      <c r="D26" s="31">
        <f t="shared" si="2"/>
        <v>35895</v>
      </c>
      <c r="E26" s="14">
        <f>(C26*100)/B26</f>
        <v>3.650516709166555</v>
      </c>
      <c r="F26" s="14">
        <f>(D26*100)/B26</f>
        <v>96.34948329083345</v>
      </c>
    </row>
    <row r="27" spans="1:6" ht="12.75">
      <c r="A27" s="30" t="s">
        <v>39</v>
      </c>
      <c r="B27" s="31">
        <v>1223000</v>
      </c>
      <c r="C27" s="31">
        <v>424804</v>
      </c>
      <c r="D27" s="31">
        <f t="shared" si="2"/>
        <v>798196</v>
      </c>
      <c r="E27" s="14">
        <f t="shared" si="0"/>
        <v>34.73458708094849</v>
      </c>
      <c r="F27" s="14">
        <f t="shared" si="1"/>
        <v>65.26541291905151</v>
      </c>
    </row>
    <row r="28" spans="1:6" ht="12.75">
      <c r="A28" s="30" t="s">
        <v>57</v>
      </c>
      <c r="B28" s="31">
        <v>150000</v>
      </c>
      <c r="C28" s="31">
        <v>33190</v>
      </c>
      <c r="D28" s="31">
        <f t="shared" si="2"/>
        <v>116810</v>
      </c>
      <c r="E28" s="14">
        <f t="shared" si="0"/>
        <v>22.126666666666665</v>
      </c>
      <c r="F28" s="14">
        <f t="shared" si="1"/>
        <v>77.87333333333333</v>
      </c>
    </row>
    <row r="29" spans="1:6" ht="15.75" customHeight="1">
      <c r="A29" s="172" t="s">
        <v>2</v>
      </c>
      <c r="B29" s="169">
        <f>SUM(B30+B33)</f>
        <v>6346425</v>
      </c>
      <c r="C29" s="169">
        <f>SUM(C30+C33)</f>
        <v>5440182</v>
      </c>
      <c r="D29" s="169">
        <f>SUM(D30+D33)</f>
        <v>906243</v>
      </c>
      <c r="E29" s="173">
        <f t="shared" si="0"/>
        <v>85.72041740034744</v>
      </c>
      <c r="F29" s="173">
        <f t="shared" si="1"/>
        <v>14.27958259965256</v>
      </c>
    </row>
    <row r="30" spans="1:6" ht="16.5" customHeight="1">
      <c r="A30" s="3" t="s">
        <v>54</v>
      </c>
      <c r="B30" s="13">
        <f>SUM(B31:B32)</f>
        <v>524520</v>
      </c>
      <c r="C30" s="13">
        <f>SUM(C31:C32)</f>
        <v>235682</v>
      </c>
      <c r="D30" s="13">
        <f>SUM(D31:D32)</f>
        <v>288838</v>
      </c>
      <c r="E30" s="12">
        <f>(C30*100)/B30</f>
        <v>44.93289102417448</v>
      </c>
      <c r="F30" s="12">
        <f t="shared" si="1"/>
        <v>55.06710897582552</v>
      </c>
    </row>
    <row r="31" spans="1:6" ht="16.5" customHeight="1" hidden="1">
      <c r="A31" s="30" t="s">
        <v>128</v>
      </c>
      <c r="B31" s="31">
        <v>0</v>
      </c>
      <c r="C31" s="31">
        <v>0</v>
      </c>
      <c r="D31" s="31">
        <f>SUM(B31-C31)</f>
        <v>0</v>
      </c>
      <c r="E31" s="14" t="e">
        <f>(C31*100)/B31</f>
        <v>#DIV/0!</v>
      </c>
      <c r="F31" s="14" t="e">
        <f>(D31*100)/B31</f>
        <v>#DIV/0!</v>
      </c>
    </row>
    <row r="32" spans="1:6" ht="12.75">
      <c r="A32" s="30" t="s">
        <v>83</v>
      </c>
      <c r="B32" s="31">
        <v>524520</v>
      </c>
      <c r="C32" s="31">
        <v>235682</v>
      </c>
      <c r="D32" s="31">
        <f>SUM(B32-C32)</f>
        <v>288838</v>
      </c>
      <c r="E32" s="14">
        <f>(C32*100)/B32</f>
        <v>44.93289102417448</v>
      </c>
      <c r="F32" s="14">
        <f t="shared" si="1"/>
        <v>55.06710897582552</v>
      </c>
    </row>
    <row r="33" spans="1:6" ht="18" customHeight="1">
      <c r="A33" s="3" t="s">
        <v>27</v>
      </c>
      <c r="B33" s="13">
        <f>SUM(B35+B43)</f>
        <v>5821905</v>
      </c>
      <c r="C33" s="13">
        <f>SUM(C35+C43)</f>
        <v>5204500</v>
      </c>
      <c r="D33" s="13">
        <f>SUM(D35+D43)</f>
        <v>617405</v>
      </c>
      <c r="E33" s="12">
        <f t="shared" si="0"/>
        <v>89.39513784577385</v>
      </c>
      <c r="F33" s="12">
        <f t="shared" si="1"/>
        <v>10.60486215422615</v>
      </c>
    </row>
    <row r="34" spans="1:7" ht="12.75" hidden="1">
      <c r="A34" s="30" t="s">
        <v>84</v>
      </c>
      <c r="B34" s="31">
        <v>0</v>
      </c>
      <c r="C34" s="31"/>
      <c r="D34" s="31">
        <f>SUM(B34-C34)</f>
        <v>0</v>
      </c>
      <c r="E34" s="14" t="e">
        <f t="shared" si="0"/>
        <v>#DIV/0!</v>
      </c>
      <c r="F34" s="14" t="e">
        <f t="shared" si="1"/>
        <v>#DIV/0!</v>
      </c>
      <c r="G34" s="237"/>
    </row>
    <row r="35" spans="1:6" ht="18.75" customHeight="1">
      <c r="A35" s="3" t="s">
        <v>74</v>
      </c>
      <c r="B35" s="58">
        <f>SUM(B36:B42)</f>
        <v>832432</v>
      </c>
      <c r="C35" s="58">
        <f>SUM(C36:C42)</f>
        <v>478272</v>
      </c>
      <c r="D35" s="58">
        <f>SUM(D36:D42)</f>
        <v>354160</v>
      </c>
      <c r="E35" s="12">
        <f t="shared" si="0"/>
        <v>57.454783093393814</v>
      </c>
      <c r="F35" s="12">
        <f t="shared" si="1"/>
        <v>42.545216906606186</v>
      </c>
    </row>
    <row r="36" spans="1:6" ht="12.75">
      <c r="A36" s="30" t="s">
        <v>75</v>
      </c>
      <c r="B36" s="31">
        <v>300000</v>
      </c>
      <c r="C36" s="31">
        <v>146154</v>
      </c>
      <c r="D36" s="31">
        <f aca="true" t="shared" si="3" ref="D36:D42">SUM(B36-C36)</f>
        <v>153846</v>
      </c>
      <c r="E36" s="14">
        <f t="shared" si="0"/>
        <v>48.718</v>
      </c>
      <c r="F36" s="14">
        <f t="shared" si="1"/>
        <v>51.282</v>
      </c>
    </row>
    <row r="37" spans="1:6" ht="12.75">
      <c r="A37" s="30" t="s">
        <v>180</v>
      </c>
      <c r="B37" s="31">
        <v>127337</v>
      </c>
      <c r="C37" s="31">
        <v>127027</v>
      </c>
      <c r="D37" s="31">
        <f t="shared" si="3"/>
        <v>310</v>
      </c>
      <c r="E37" s="14">
        <f>(C37*100)/B37</f>
        <v>99.75655151291456</v>
      </c>
      <c r="F37" s="14">
        <f>(D37*100)/B37</f>
        <v>0.24344848708545042</v>
      </c>
    </row>
    <row r="38" spans="1:6" ht="12.75">
      <c r="A38" s="30" t="s">
        <v>85</v>
      </c>
      <c r="B38" s="31">
        <v>76152</v>
      </c>
      <c r="C38" s="31">
        <v>56644</v>
      </c>
      <c r="D38" s="31">
        <f t="shared" si="3"/>
        <v>19508</v>
      </c>
      <c r="E38" s="14">
        <f t="shared" si="0"/>
        <v>74.38281332072697</v>
      </c>
      <c r="F38" s="14">
        <f t="shared" si="1"/>
        <v>25.617186679273033</v>
      </c>
    </row>
    <row r="39" spans="1:6" ht="12.75">
      <c r="A39" s="30" t="s">
        <v>179</v>
      </c>
      <c r="B39" s="31">
        <v>48397</v>
      </c>
      <c r="C39" s="31">
        <v>36029</v>
      </c>
      <c r="D39" s="31">
        <f t="shared" si="3"/>
        <v>12368</v>
      </c>
      <c r="E39" s="14">
        <f>(C39*100)/B39</f>
        <v>74.44469698535033</v>
      </c>
      <c r="F39" s="14">
        <f>(D39*100)/B39</f>
        <v>25.555303014649667</v>
      </c>
    </row>
    <row r="40" spans="1:8" ht="26.25">
      <c r="A40" s="30" t="s">
        <v>86</v>
      </c>
      <c r="B40" s="31">
        <v>130546</v>
      </c>
      <c r="C40" s="31">
        <v>0</v>
      </c>
      <c r="D40" s="31">
        <f t="shared" si="3"/>
        <v>130546</v>
      </c>
      <c r="E40" s="14">
        <v>0</v>
      </c>
      <c r="F40" s="14">
        <f t="shared" si="1"/>
        <v>100</v>
      </c>
      <c r="H40" s="238"/>
    </row>
    <row r="41" spans="1:6" ht="12.75">
      <c r="A41" s="30" t="s">
        <v>87</v>
      </c>
      <c r="B41" s="31">
        <v>5000</v>
      </c>
      <c r="C41" s="31">
        <v>90</v>
      </c>
      <c r="D41" s="31">
        <f t="shared" si="3"/>
        <v>4910</v>
      </c>
      <c r="E41" s="14">
        <f t="shared" si="0"/>
        <v>1.8</v>
      </c>
      <c r="F41" s="14">
        <f t="shared" si="1"/>
        <v>98.2</v>
      </c>
    </row>
    <row r="42" spans="1:6" ht="12.75">
      <c r="A42" s="30" t="s">
        <v>42</v>
      </c>
      <c r="B42" s="31">
        <v>145000</v>
      </c>
      <c r="C42" s="31">
        <v>112328</v>
      </c>
      <c r="D42" s="31">
        <f t="shared" si="3"/>
        <v>32672</v>
      </c>
      <c r="E42" s="14">
        <f t="shared" si="0"/>
        <v>77.46758620689656</v>
      </c>
      <c r="F42" s="14">
        <f t="shared" si="1"/>
        <v>22.532413793103448</v>
      </c>
    </row>
    <row r="43" spans="1:6" ht="16.5" customHeight="1">
      <c r="A43" s="3" t="s">
        <v>76</v>
      </c>
      <c r="B43" s="13">
        <f>SUM(B44:B48)</f>
        <v>4989473</v>
      </c>
      <c r="C43" s="13">
        <f>SUM(C44:C48)</f>
        <v>4726228</v>
      </c>
      <c r="D43" s="13">
        <f>SUM(D44:D48)</f>
        <v>263245</v>
      </c>
      <c r="E43" s="12">
        <f t="shared" si="0"/>
        <v>94.72399189253053</v>
      </c>
      <c r="F43" s="12">
        <f t="shared" si="1"/>
        <v>5.276008107469466</v>
      </c>
    </row>
    <row r="44" spans="1:6" ht="12.75">
      <c r="A44" s="30" t="s">
        <v>58</v>
      </c>
      <c r="B44" s="31">
        <v>4726228</v>
      </c>
      <c r="C44" s="31">
        <v>4726228</v>
      </c>
      <c r="D44" s="31">
        <f>SUM(B44-C44)</f>
        <v>0</v>
      </c>
      <c r="E44" s="14">
        <f t="shared" si="0"/>
        <v>100</v>
      </c>
      <c r="F44" s="14">
        <f t="shared" si="1"/>
        <v>0</v>
      </c>
    </row>
    <row r="45" spans="1:6" ht="12.75">
      <c r="A45" s="30" t="s">
        <v>59</v>
      </c>
      <c r="B45" s="31">
        <v>263245</v>
      </c>
      <c r="C45" s="31"/>
      <c r="D45" s="31">
        <f>SUM(B45-C45)</f>
        <v>263245</v>
      </c>
      <c r="E45" s="14">
        <f aca="true" t="shared" si="4" ref="E45:E51">(C45*100)/B45</f>
        <v>0</v>
      </c>
      <c r="F45" s="14">
        <f t="shared" si="1"/>
        <v>100</v>
      </c>
    </row>
    <row r="46" spans="1:6" ht="18" customHeight="1" hidden="1">
      <c r="A46" s="30" t="s">
        <v>88</v>
      </c>
      <c r="B46" s="31">
        <v>0</v>
      </c>
      <c r="C46" s="31">
        <v>0</v>
      </c>
      <c r="D46" s="110">
        <f>SUM(B46-C46)</f>
        <v>0</v>
      </c>
      <c r="E46" s="14" t="e">
        <f t="shared" si="4"/>
        <v>#DIV/0!</v>
      </c>
      <c r="F46" s="111">
        <v>-100</v>
      </c>
    </row>
    <row r="47" spans="1:6" ht="15" customHeight="1" hidden="1">
      <c r="A47" s="30" t="s">
        <v>124</v>
      </c>
      <c r="B47" s="31">
        <v>0</v>
      </c>
      <c r="C47" s="171">
        <v>0</v>
      </c>
      <c r="D47" s="31">
        <f>SUM(B47-C47)</f>
        <v>0</v>
      </c>
      <c r="E47" s="14" t="e">
        <f>(C47*100)/B47</f>
        <v>#DIV/0!</v>
      </c>
      <c r="F47" s="14">
        <v>100</v>
      </c>
    </row>
    <row r="48" spans="1:6" ht="15.75" customHeight="1" hidden="1">
      <c r="A48" s="30" t="s">
        <v>126</v>
      </c>
      <c r="B48" s="31">
        <v>0</v>
      </c>
      <c r="C48" s="171">
        <v>0</v>
      </c>
      <c r="D48" s="31">
        <f>SUM(B48-C48)</f>
        <v>0</v>
      </c>
      <c r="E48" s="14" t="e">
        <f t="shared" si="4"/>
        <v>#DIV/0!</v>
      </c>
      <c r="F48" s="14">
        <v>100</v>
      </c>
    </row>
    <row r="49" spans="1:6" ht="27" customHeight="1">
      <c r="A49" s="251" t="s">
        <v>3</v>
      </c>
      <c r="B49" s="169">
        <f>SUM(B50:B51)</f>
        <v>3361787</v>
      </c>
      <c r="C49" s="169">
        <f>SUM(C50:C51)</f>
        <v>1498371</v>
      </c>
      <c r="D49" s="169">
        <f>SUM(D50:D51)</f>
        <v>1863416</v>
      </c>
      <c r="E49" s="173">
        <f t="shared" si="4"/>
        <v>44.57067030124157</v>
      </c>
      <c r="F49" s="173">
        <f>(D49*100)/B49</f>
        <v>55.42932969875843</v>
      </c>
    </row>
    <row r="50" spans="1:6" ht="18" customHeight="1">
      <c r="A50" s="2" t="s">
        <v>4</v>
      </c>
      <c r="B50" s="31">
        <v>2827897</v>
      </c>
      <c r="C50" s="31">
        <v>1498371</v>
      </c>
      <c r="D50" s="31">
        <f>SUM(B50-C50)</f>
        <v>1329526</v>
      </c>
      <c r="E50" s="14">
        <f t="shared" si="4"/>
        <v>52.98534564731318</v>
      </c>
      <c r="F50" s="14">
        <f>(D50*100)/B50</f>
        <v>47.01465435268682</v>
      </c>
    </row>
    <row r="51" spans="1:6" ht="12.75" customHeight="1">
      <c r="A51" s="2" t="s">
        <v>120</v>
      </c>
      <c r="B51" s="31">
        <v>533890</v>
      </c>
      <c r="C51" s="31"/>
      <c r="D51" s="31">
        <f>SUM(B51-C51)</f>
        <v>533890</v>
      </c>
      <c r="E51" s="14">
        <f t="shared" si="4"/>
        <v>0</v>
      </c>
      <c r="F51" s="14">
        <f>(D51*100)/B51</f>
        <v>100</v>
      </c>
    </row>
    <row r="52" spans="1:6" ht="21" customHeight="1">
      <c r="A52" s="172" t="s">
        <v>80</v>
      </c>
      <c r="B52" s="169">
        <f aca="true" t="shared" si="5" ref="B52:D54">SUM(B53)</f>
        <v>1955256</v>
      </c>
      <c r="C52" s="169">
        <f t="shared" si="5"/>
        <v>1757259</v>
      </c>
      <c r="D52" s="169">
        <f t="shared" si="5"/>
        <v>197997</v>
      </c>
      <c r="E52" s="173">
        <f t="shared" si="0"/>
        <v>89.87360222906872</v>
      </c>
      <c r="F52" s="173">
        <f t="shared" si="1"/>
        <v>10.126397770931275</v>
      </c>
    </row>
    <row r="53" spans="1:6" ht="17.25" customHeight="1">
      <c r="A53" s="2" t="s">
        <v>89</v>
      </c>
      <c r="B53" s="31">
        <f t="shared" si="5"/>
        <v>1955256</v>
      </c>
      <c r="C53" s="31">
        <f t="shared" si="5"/>
        <v>1757259</v>
      </c>
      <c r="D53" s="31">
        <f t="shared" si="5"/>
        <v>197997</v>
      </c>
      <c r="E53" s="14">
        <f t="shared" si="0"/>
        <v>89.87360222906872</v>
      </c>
      <c r="F53" s="14">
        <f t="shared" si="1"/>
        <v>10.126397770931275</v>
      </c>
    </row>
    <row r="54" spans="1:6" ht="18.75" customHeight="1">
      <c r="A54" s="2" t="s">
        <v>1</v>
      </c>
      <c r="B54" s="31">
        <f t="shared" si="5"/>
        <v>1955256</v>
      </c>
      <c r="C54" s="31">
        <f t="shared" si="5"/>
        <v>1757259</v>
      </c>
      <c r="D54" s="31">
        <f t="shared" si="5"/>
        <v>197997</v>
      </c>
      <c r="E54" s="14">
        <f>(C54*100)/B54</f>
        <v>89.87360222906872</v>
      </c>
      <c r="F54" s="14">
        <f>(D54*100)/B54</f>
        <v>10.126397770931275</v>
      </c>
    </row>
    <row r="55" spans="1:6" ht="12.75">
      <c r="A55" s="106" t="s">
        <v>90</v>
      </c>
      <c r="B55" s="31">
        <v>1955256</v>
      </c>
      <c r="C55" s="31">
        <v>1757259</v>
      </c>
      <c r="D55" s="31">
        <f>SUM(B55-C55)</f>
        <v>197997</v>
      </c>
      <c r="E55" s="14">
        <f>(C55*100)/B55</f>
        <v>89.87360222906872</v>
      </c>
      <c r="F55" s="14">
        <f>(D55*100)/B55</f>
        <v>10.126397770931275</v>
      </c>
    </row>
    <row r="56" spans="1:6" ht="6" customHeight="1">
      <c r="A56" s="106"/>
      <c r="E56" s="34"/>
      <c r="F56" s="14"/>
    </row>
    <row r="57" spans="1:6" ht="25.5" customHeight="1">
      <c r="A57" s="247" t="s">
        <v>6</v>
      </c>
      <c r="B57" s="248">
        <f>SUM(B9+B29+B49+B52)</f>
        <v>29934380</v>
      </c>
      <c r="C57" s="174">
        <f>SUM(C9+C29+C49+C52)</f>
        <v>20483904</v>
      </c>
      <c r="D57" s="249">
        <f>SUM(D9+D29+D49+D52)</f>
        <v>9450476</v>
      </c>
      <c r="E57" s="175">
        <f>(C57*100)/B57</f>
        <v>68.42935781532806</v>
      </c>
      <c r="F57" s="250">
        <f>(D57*100)/B57</f>
        <v>31.57064218467194</v>
      </c>
    </row>
    <row r="58" spans="1:6" ht="12.75">
      <c r="A58" s="22"/>
      <c r="B58" s="23"/>
      <c r="C58" s="23"/>
      <c r="D58" s="23"/>
      <c r="E58" s="24"/>
      <c r="F58" s="24"/>
    </row>
    <row r="59" spans="1:4" ht="14.25">
      <c r="A59" s="22" t="s">
        <v>121</v>
      </c>
      <c r="C59" s="176"/>
      <c r="D59" s="176"/>
    </row>
    <row r="62" ht="12.75">
      <c r="C62" s="243"/>
    </row>
    <row r="63" ht="12.75">
      <c r="C63" s="243"/>
    </row>
  </sheetData>
  <sheetProtection/>
  <mergeCells count="6">
    <mergeCell ref="A1:F1"/>
    <mergeCell ref="A2:F2"/>
    <mergeCell ref="A3:F3"/>
    <mergeCell ref="A5:D5"/>
    <mergeCell ref="A6:F6"/>
    <mergeCell ref="D7:F7"/>
  </mergeCells>
  <printOptions/>
  <pageMargins left="0.5905511811023623" right="0.3937007874015748" top="0.984251968503937" bottom="0.5905511811023623" header="0" footer="0"/>
  <pageSetup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B1">
      <selection activeCell="D29" sqref="D29"/>
    </sheetView>
  </sheetViews>
  <sheetFormatPr defaultColWidth="11.421875" defaultRowHeight="12.75"/>
  <cols>
    <col min="1" max="1" width="15.8515625" style="252" hidden="1" customWidth="1"/>
    <col min="2" max="2" width="41.421875" style="252" customWidth="1"/>
    <col min="3" max="3" width="16.57421875" style="252" customWidth="1"/>
    <col min="4" max="4" width="15.57421875" style="252" customWidth="1"/>
    <col min="5" max="5" width="16.140625" style="252" customWidth="1"/>
    <col min="6" max="6" width="11.00390625" style="252" customWidth="1"/>
    <col min="7" max="7" width="11.57421875" style="252" customWidth="1"/>
    <col min="8" max="8" width="11.140625" style="252" customWidth="1"/>
    <col min="9" max="16384" width="11.57421875" style="252" customWidth="1"/>
  </cols>
  <sheetData>
    <row r="1" spans="1:6" ht="13.5">
      <c r="A1" s="334" t="s">
        <v>65</v>
      </c>
      <c r="B1" s="335"/>
      <c r="C1" s="335"/>
      <c r="D1" s="335"/>
      <c r="E1" s="335"/>
      <c r="F1" s="336"/>
    </row>
    <row r="2" spans="1:6" ht="13.5">
      <c r="A2" s="337" t="s">
        <v>132</v>
      </c>
      <c r="B2" s="338"/>
      <c r="C2" s="338"/>
      <c r="D2" s="338"/>
      <c r="E2" s="338"/>
      <c r="F2" s="339"/>
    </row>
    <row r="3" spans="1:6" ht="14.25" thickBot="1">
      <c r="A3" s="340" t="s">
        <v>177</v>
      </c>
      <c r="B3" s="341"/>
      <c r="C3" s="341"/>
      <c r="D3" s="341"/>
      <c r="E3" s="341"/>
      <c r="F3" s="342"/>
    </row>
    <row r="4" spans="1:6" ht="18" customHeight="1" thickBot="1">
      <c r="A4" s="253" t="s">
        <v>133</v>
      </c>
      <c r="B4" s="343" t="s">
        <v>134</v>
      </c>
      <c r="C4" s="345" t="s">
        <v>135</v>
      </c>
      <c r="D4" s="346"/>
      <c r="E4" s="347" t="s">
        <v>31</v>
      </c>
      <c r="F4" s="348" t="s">
        <v>136</v>
      </c>
    </row>
    <row r="5" spans="1:6" ht="22.5" customHeight="1" thickBot="1">
      <c r="A5" s="254" t="s">
        <v>137</v>
      </c>
      <c r="B5" s="344"/>
      <c r="C5" s="255">
        <v>42978</v>
      </c>
      <c r="D5" s="255">
        <v>43343</v>
      </c>
      <c r="E5" s="344"/>
      <c r="F5" s="349"/>
    </row>
    <row r="6" spans="1:6" ht="13.5">
      <c r="A6" s="256" t="s">
        <v>138</v>
      </c>
      <c r="B6" s="256" t="s">
        <v>139</v>
      </c>
      <c r="C6" s="257">
        <f>C7+C14</f>
        <v>17618820</v>
      </c>
      <c r="D6" s="257">
        <f>D7+D14</f>
        <v>17228274</v>
      </c>
      <c r="E6" s="294">
        <f>SUM(D6-C6)</f>
        <v>-390546</v>
      </c>
      <c r="F6" s="296">
        <f aca="true" t="shared" si="0" ref="F6:F17">SUM(E6/C6)</f>
        <v>-0.022166410690386756</v>
      </c>
    </row>
    <row r="7" spans="1:6" ht="12.75">
      <c r="A7" s="258" t="s">
        <v>140</v>
      </c>
      <c r="B7" s="258" t="s">
        <v>141</v>
      </c>
      <c r="C7" s="259">
        <f>SUM(C8+C10)</f>
        <v>8929795</v>
      </c>
      <c r="D7" s="259">
        <f>SUM(D8+D10)</f>
        <v>11788092</v>
      </c>
      <c r="E7" s="266">
        <f aca="true" t="shared" si="1" ref="E7:E21">SUM(D7-C7)</f>
        <v>2858297</v>
      </c>
      <c r="F7" s="267">
        <f t="shared" si="0"/>
        <v>0.32008539949685294</v>
      </c>
    </row>
    <row r="8" spans="1:6" ht="12.75">
      <c r="A8" s="258" t="s">
        <v>142</v>
      </c>
      <c r="B8" s="258" t="s">
        <v>22</v>
      </c>
      <c r="C8" s="259">
        <f>SUM(C9)</f>
        <v>673324</v>
      </c>
      <c r="D8" s="259">
        <f>SUM(D9)</f>
        <v>714109</v>
      </c>
      <c r="E8" s="266">
        <f t="shared" si="1"/>
        <v>40785</v>
      </c>
      <c r="F8" s="267">
        <f t="shared" si="0"/>
        <v>0.060572621798718</v>
      </c>
    </row>
    <row r="9" spans="1:6" ht="12.75">
      <c r="A9" s="262" t="s">
        <v>143</v>
      </c>
      <c r="B9" s="262" t="s">
        <v>144</v>
      </c>
      <c r="C9" s="263">
        <v>673324</v>
      </c>
      <c r="D9" s="263">
        <v>714109</v>
      </c>
      <c r="E9" s="270">
        <f t="shared" si="1"/>
        <v>40785</v>
      </c>
      <c r="F9" s="271">
        <f t="shared" si="0"/>
        <v>0.060572621798718</v>
      </c>
    </row>
    <row r="10" spans="1:6" ht="12.75">
      <c r="A10" s="258" t="s">
        <v>145</v>
      </c>
      <c r="B10" s="258" t="s">
        <v>146</v>
      </c>
      <c r="C10" s="259">
        <f>SUM(C11:C13)</f>
        <v>8256471</v>
      </c>
      <c r="D10" s="259">
        <f>SUM(D11:D13)</f>
        <v>11073983</v>
      </c>
      <c r="E10" s="266">
        <f t="shared" si="1"/>
        <v>2817512</v>
      </c>
      <c r="F10" s="267">
        <f t="shared" si="0"/>
        <v>0.34124894279892704</v>
      </c>
    </row>
    <row r="11" spans="1:6" ht="12.75">
      <c r="A11" s="268" t="s">
        <v>147</v>
      </c>
      <c r="B11" s="268" t="s">
        <v>148</v>
      </c>
      <c r="C11" s="269">
        <v>401477</v>
      </c>
      <c r="D11" s="269">
        <v>306728</v>
      </c>
      <c r="E11" s="264">
        <f t="shared" si="1"/>
        <v>-94749</v>
      </c>
      <c r="F11" s="265">
        <f t="shared" si="0"/>
        <v>-0.2360010660635603</v>
      </c>
    </row>
    <row r="12" spans="1:6" ht="12.75">
      <c r="A12" s="268" t="s">
        <v>149</v>
      </c>
      <c r="B12" s="268" t="s">
        <v>150</v>
      </c>
      <c r="C12" s="269">
        <v>4881045</v>
      </c>
      <c r="D12" s="269">
        <v>8496693</v>
      </c>
      <c r="E12" s="270">
        <f t="shared" si="1"/>
        <v>3615648</v>
      </c>
      <c r="F12" s="271">
        <f t="shared" si="0"/>
        <v>0.7407528510800454</v>
      </c>
    </row>
    <row r="13" spans="1:6" ht="12.75">
      <c r="A13" s="268" t="s">
        <v>151</v>
      </c>
      <c r="B13" s="268" t="s">
        <v>152</v>
      </c>
      <c r="C13" s="269">
        <v>2973949</v>
      </c>
      <c r="D13" s="269">
        <v>2270562</v>
      </c>
      <c r="E13" s="264">
        <f t="shared" si="1"/>
        <v>-703387</v>
      </c>
      <c r="F13" s="265">
        <f t="shared" si="0"/>
        <v>-0.23651616083530685</v>
      </c>
    </row>
    <row r="14" spans="1:6" ht="12.75">
      <c r="A14" s="258" t="s">
        <v>153</v>
      </c>
      <c r="B14" s="258" t="s">
        <v>154</v>
      </c>
      <c r="C14" s="259">
        <f>SUM(C15:C17)</f>
        <v>8689025</v>
      </c>
      <c r="D14" s="259">
        <f>SUM(D15:D17)</f>
        <v>5440182</v>
      </c>
      <c r="E14" s="260">
        <f t="shared" si="1"/>
        <v>-3248843</v>
      </c>
      <c r="F14" s="261">
        <f t="shared" si="0"/>
        <v>-0.37390190498934</v>
      </c>
    </row>
    <row r="15" spans="1:6" ht="12.75">
      <c r="A15" s="272">
        <v>30230</v>
      </c>
      <c r="B15" s="262" t="s">
        <v>54</v>
      </c>
      <c r="C15" s="263">
        <v>466156</v>
      </c>
      <c r="D15" s="263">
        <v>235682</v>
      </c>
      <c r="E15" s="264">
        <f t="shared" si="1"/>
        <v>-230474</v>
      </c>
      <c r="F15" s="265">
        <f t="shared" si="0"/>
        <v>-0.4944138871965608</v>
      </c>
    </row>
    <row r="16" spans="1:6" ht="12.75">
      <c r="A16" s="272">
        <v>3020504</v>
      </c>
      <c r="B16" s="268" t="s">
        <v>155</v>
      </c>
      <c r="C16" s="269">
        <v>340517</v>
      </c>
      <c r="D16" s="269">
        <v>478272</v>
      </c>
      <c r="E16" s="264">
        <f t="shared" si="1"/>
        <v>137755</v>
      </c>
      <c r="F16" s="265">
        <f t="shared" si="0"/>
        <v>0.40454661588114543</v>
      </c>
    </row>
    <row r="17" spans="1:6" ht="12.75">
      <c r="A17" s="272">
        <v>3020505</v>
      </c>
      <c r="B17" s="268" t="s">
        <v>76</v>
      </c>
      <c r="C17" s="269">
        <v>7882352</v>
      </c>
      <c r="D17" s="269">
        <v>4726228</v>
      </c>
      <c r="E17" s="264">
        <f t="shared" si="1"/>
        <v>-3156124</v>
      </c>
      <c r="F17" s="265">
        <f t="shared" si="0"/>
        <v>-0.40040383885418973</v>
      </c>
    </row>
    <row r="18" spans="1:6" ht="13.5">
      <c r="A18" s="273" t="s">
        <v>156</v>
      </c>
      <c r="B18" s="273" t="s">
        <v>157</v>
      </c>
      <c r="C18" s="274">
        <f>SUM(C19:C21)</f>
        <v>3184618</v>
      </c>
      <c r="D18" s="274">
        <f>SUM(D19:D21)</f>
        <v>3255630</v>
      </c>
      <c r="E18" s="315">
        <f t="shared" si="1"/>
        <v>71012</v>
      </c>
      <c r="F18" s="297">
        <f>SUM(E18/C18)</f>
        <v>0.022298435793555147</v>
      </c>
    </row>
    <row r="19" spans="1:8" ht="12.75">
      <c r="A19" s="268" t="s">
        <v>158</v>
      </c>
      <c r="B19" s="268" t="s">
        <v>4</v>
      </c>
      <c r="C19" s="269">
        <v>1440662</v>
      </c>
      <c r="D19" s="269">
        <v>1498371</v>
      </c>
      <c r="E19" s="270">
        <f t="shared" si="1"/>
        <v>57709</v>
      </c>
      <c r="F19" s="271">
        <f>SUM(E19/C19)</f>
        <v>0.04005727922302386</v>
      </c>
      <c r="G19" s="275"/>
      <c r="H19" s="276"/>
    </row>
    <row r="20" spans="1:8" ht="12.75">
      <c r="A20" s="277"/>
      <c r="B20" s="277" t="s">
        <v>5</v>
      </c>
      <c r="C20" s="278">
        <v>0</v>
      </c>
      <c r="D20" s="278"/>
      <c r="E20" s="314">
        <f t="shared" si="1"/>
        <v>0</v>
      </c>
      <c r="F20" s="271">
        <v>0</v>
      </c>
      <c r="G20" s="275"/>
      <c r="H20" s="276"/>
    </row>
    <row r="21" spans="1:7" ht="13.5" thickBot="1">
      <c r="A21" s="279" t="s">
        <v>159</v>
      </c>
      <c r="B21" s="279" t="s">
        <v>80</v>
      </c>
      <c r="C21" s="280">
        <v>1743956</v>
      </c>
      <c r="D21" s="280">
        <v>1757259</v>
      </c>
      <c r="E21" s="314">
        <f t="shared" si="1"/>
        <v>13303</v>
      </c>
      <c r="F21" s="271">
        <f>SUM(E21/C21)</f>
        <v>0.007628059423517566</v>
      </c>
      <c r="G21" s="275"/>
    </row>
    <row r="22" spans="1:6" ht="18.75" customHeight="1" thickBot="1">
      <c r="A22" s="332" t="s">
        <v>160</v>
      </c>
      <c r="B22" s="333"/>
      <c r="C22" s="281">
        <f>SUM(C6+C18)</f>
        <v>20803438</v>
      </c>
      <c r="D22" s="282">
        <f>SUM(D6+D18)</f>
        <v>20483904</v>
      </c>
      <c r="E22" s="295">
        <f>SUM(D22-C22)</f>
        <v>-319534</v>
      </c>
      <c r="F22" s="298">
        <f>SUM(E22/C22)</f>
        <v>-0.01535967276178101</v>
      </c>
    </row>
    <row r="23" spans="1:3" ht="14.25" customHeight="1">
      <c r="A23" s="283" t="s">
        <v>161</v>
      </c>
      <c r="B23" s="283" t="s">
        <v>162</v>
      </c>
      <c r="C23" s="283"/>
    </row>
    <row r="24" spans="1:6" ht="13.5">
      <c r="A24" s="283"/>
      <c r="B24" s="283"/>
      <c r="C24" s="283"/>
      <c r="D24" s="283"/>
      <c r="E24" s="283"/>
      <c r="F24" s="283"/>
    </row>
    <row r="25" spans="1:6" ht="13.5">
      <c r="A25" s="283"/>
      <c r="B25" s="283"/>
      <c r="C25" s="283"/>
      <c r="D25" s="283"/>
      <c r="E25" s="283"/>
      <c r="F25" s="283"/>
    </row>
    <row r="26" spans="1:6" ht="13.5">
      <c r="A26" s="283"/>
      <c r="B26" s="283"/>
      <c r="C26" s="283"/>
      <c r="D26" s="283"/>
      <c r="E26" s="283"/>
      <c r="F26" s="283"/>
    </row>
    <row r="27" spans="1:6" ht="13.5">
      <c r="A27" s="283"/>
      <c r="B27" s="283"/>
      <c r="C27" s="283"/>
      <c r="D27" s="283"/>
      <c r="E27" s="283"/>
      <c r="F27" s="283"/>
    </row>
    <row r="28" spans="1:6" ht="13.5">
      <c r="A28" s="283"/>
      <c r="B28" s="283"/>
      <c r="C28" s="283"/>
      <c r="D28" s="283"/>
      <c r="E28" s="283"/>
      <c r="F28" s="283"/>
    </row>
    <row r="29" spans="1:6" ht="13.5">
      <c r="A29" s="283"/>
      <c r="B29" s="283"/>
      <c r="C29" s="283"/>
      <c r="D29" s="283"/>
      <c r="E29" s="283"/>
      <c r="F29" s="283"/>
    </row>
  </sheetData>
  <sheetProtection/>
  <mergeCells count="8">
    <mergeCell ref="A22:B22"/>
    <mergeCell ref="A1:F1"/>
    <mergeCell ref="A2:F2"/>
    <mergeCell ref="A3:F3"/>
    <mergeCell ref="B4:B5"/>
    <mergeCell ref="C4:D4"/>
    <mergeCell ref="E4:E5"/>
    <mergeCell ref="F4:F5"/>
  </mergeCells>
  <printOptions/>
  <pageMargins left="1.5748031496062993" right="0.7480314960629921" top="0.5905511811023623" bottom="0.5905511811023623" header="0" footer="0"/>
  <pageSetup blackAndWhite="1" errors="NA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42.00390625" style="0" customWidth="1"/>
    <col min="2" max="2" width="16.140625" style="0" customWidth="1"/>
    <col min="3" max="3" width="17.140625" style="0" customWidth="1"/>
    <col min="4" max="4" width="15.28125" style="0" customWidth="1"/>
    <col min="5" max="5" width="16.28125" style="0" customWidth="1"/>
    <col min="6" max="7" width="16.421875" style="0" customWidth="1"/>
    <col min="8" max="8" width="9.140625" style="0" customWidth="1"/>
    <col min="9" max="9" width="9.421875" style="0" customWidth="1"/>
    <col min="10" max="11" width="17.00390625" style="0" customWidth="1"/>
    <col min="12" max="12" width="15.28125" style="0" customWidth="1"/>
    <col min="13" max="13" width="11.00390625" style="0" customWidth="1"/>
    <col min="14" max="14" width="10.00390625" style="0" customWidth="1"/>
    <col min="15" max="15" width="16.28125" style="0" customWidth="1"/>
    <col min="16" max="16" width="16.7109375" style="0" customWidth="1"/>
    <col min="17" max="17" width="15.28125" style="0" customWidth="1"/>
    <col min="18" max="18" width="7.8515625" style="0" customWidth="1"/>
    <col min="19" max="19" width="9.00390625" style="0" customWidth="1"/>
  </cols>
  <sheetData>
    <row r="1" spans="1:19" ht="17.25">
      <c r="A1" s="355" t="s">
        <v>81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</row>
    <row r="2" spans="1:19" ht="17.25">
      <c r="A2" s="358" t="s">
        <v>82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60"/>
    </row>
    <row r="3" spans="1:19" ht="17.25">
      <c r="A3" s="358" t="s">
        <v>78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60"/>
    </row>
    <row r="4" spans="1:19" ht="17.25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/>
    </row>
    <row r="5" spans="1:19" ht="17.25">
      <c r="A5" s="358" t="s">
        <v>130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3.5" thickBot="1">
      <c r="A6" s="158"/>
      <c r="B6" s="159"/>
      <c r="C6" s="159"/>
      <c r="D6" s="160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350" t="s">
        <v>71</v>
      </c>
      <c r="R6" s="350"/>
      <c r="S6" s="351"/>
    </row>
    <row r="7" spans="1:19" ht="52.5" customHeight="1" thickBot="1">
      <c r="A7" s="361" t="s">
        <v>116</v>
      </c>
      <c r="B7" s="352" t="s">
        <v>114</v>
      </c>
      <c r="C7" s="353"/>
      <c r="D7" s="353"/>
      <c r="E7" s="352" t="s">
        <v>115</v>
      </c>
      <c r="F7" s="353"/>
      <c r="G7" s="353"/>
      <c r="H7" s="353"/>
      <c r="I7" s="354"/>
      <c r="J7" s="352" t="s">
        <v>122</v>
      </c>
      <c r="K7" s="353"/>
      <c r="L7" s="353"/>
      <c r="M7" s="353"/>
      <c r="N7" s="354"/>
      <c r="O7" s="352" t="s">
        <v>129</v>
      </c>
      <c r="P7" s="353"/>
      <c r="Q7" s="353"/>
      <c r="R7" s="353"/>
      <c r="S7" s="354"/>
    </row>
    <row r="8" spans="1:19" ht="52.5" customHeight="1" thickBot="1">
      <c r="A8" s="362"/>
      <c r="B8" s="180" t="s">
        <v>29</v>
      </c>
      <c r="C8" s="181" t="s">
        <v>43</v>
      </c>
      <c r="D8" s="181" t="s">
        <v>44</v>
      </c>
      <c r="E8" s="163" t="s">
        <v>29</v>
      </c>
      <c r="F8" s="164" t="s">
        <v>43</v>
      </c>
      <c r="G8" s="164" t="s">
        <v>44</v>
      </c>
      <c r="H8" s="165" t="s">
        <v>117</v>
      </c>
      <c r="I8" s="166" t="s">
        <v>118</v>
      </c>
      <c r="J8" s="164" t="s">
        <v>29</v>
      </c>
      <c r="K8" s="164" t="s">
        <v>43</v>
      </c>
      <c r="L8" s="164" t="s">
        <v>44</v>
      </c>
      <c r="M8" s="165" t="s">
        <v>117</v>
      </c>
      <c r="N8" s="166" t="s">
        <v>118</v>
      </c>
      <c r="O8" s="164" t="s">
        <v>29</v>
      </c>
      <c r="P8" s="164" t="s">
        <v>43</v>
      </c>
      <c r="Q8" s="164" t="s">
        <v>44</v>
      </c>
      <c r="R8" s="165" t="s">
        <v>117</v>
      </c>
      <c r="S8" s="166" t="s">
        <v>118</v>
      </c>
    </row>
    <row r="9" spans="1:19" ht="25.5" customHeight="1">
      <c r="A9" s="147" t="s">
        <v>1</v>
      </c>
      <c r="B9" s="138">
        <f aca="true" t="shared" si="0" ref="B9:G9">SUM(B10+B12+B15+B17+B21)</f>
        <v>9925602</v>
      </c>
      <c r="C9" s="139">
        <f t="shared" si="0"/>
        <v>13227495</v>
      </c>
      <c r="D9" s="140">
        <f t="shared" si="0"/>
        <v>-3301893</v>
      </c>
      <c r="E9" s="138">
        <f t="shared" si="0"/>
        <v>25119363</v>
      </c>
      <c r="F9" s="139">
        <f t="shared" si="0"/>
        <v>15461133</v>
      </c>
      <c r="G9" s="139">
        <f t="shared" si="0"/>
        <v>9658230</v>
      </c>
      <c r="H9" s="141">
        <f aca="true" t="shared" si="1" ref="H9:H39">(E9*100)/B9</f>
        <v>253.07646830892475</v>
      </c>
      <c r="I9" s="142">
        <f aca="true" t="shared" si="2" ref="I9:I39">(F9*100)/C9</f>
        <v>116.88632654935799</v>
      </c>
      <c r="J9" s="178">
        <f>SUM(J10+J12+J15+J17+J21)</f>
        <v>15149186</v>
      </c>
      <c r="K9" s="178">
        <f>SUM(K10+K12+K15+K17+K21)</f>
        <v>14710139</v>
      </c>
      <c r="L9" s="178">
        <f>SUM(L10+L12+L15+L17+L21)</f>
        <v>439047</v>
      </c>
      <c r="M9" s="141">
        <f aca="true" t="shared" si="3" ref="M9:M39">(J9*100)/E9</f>
        <v>60.308798435692815</v>
      </c>
      <c r="N9" s="142">
        <f aca="true" t="shared" si="4" ref="N9:N41">(K9*100)/F9</f>
        <v>95.14269749830106</v>
      </c>
      <c r="O9" s="178">
        <f>SUM(O10+O12+O15+O17+O21)</f>
        <v>15148375</v>
      </c>
      <c r="P9" s="178">
        <f>SUM(P10+P12+P15+P17+P21)</f>
        <v>16996083</v>
      </c>
      <c r="Q9" s="242">
        <f>SUM(Q10+Q12+Q15+Q17+Q21)</f>
        <v>-1847708</v>
      </c>
      <c r="R9" s="141">
        <f aca="true" t="shared" si="5" ref="R9:R39">(O9*100)/J9</f>
        <v>99.99464657705042</v>
      </c>
      <c r="S9" s="142">
        <f aca="true" t="shared" si="6" ref="S9:S39">(P9*100)/K9</f>
        <v>115.53992113874655</v>
      </c>
    </row>
    <row r="10" spans="1:19" ht="16.5" customHeight="1">
      <c r="A10" s="148" t="s">
        <v>22</v>
      </c>
      <c r="B10" s="116">
        <f aca="true" t="shared" si="7" ref="B10:G10">SUM(B11)</f>
        <v>627059</v>
      </c>
      <c r="C10" s="117">
        <f t="shared" si="7"/>
        <v>1478925</v>
      </c>
      <c r="D10" s="118">
        <f t="shared" si="7"/>
        <v>-851866</v>
      </c>
      <c r="E10" s="116">
        <f t="shared" si="7"/>
        <v>1452626</v>
      </c>
      <c r="F10" s="117">
        <f t="shared" si="7"/>
        <v>1794188</v>
      </c>
      <c r="G10" s="118">
        <f t="shared" si="7"/>
        <v>-341562</v>
      </c>
      <c r="H10" s="119">
        <f t="shared" si="1"/>
        <v>231.656989214731</v>
      </c>
      <c r="I10" s="120">
        <f t="shared" si="2"/>
        <v>121.31703771320385</v>
      </c>
      <c r="J10" s="11">
        <f>SUM(J11)</f>
        <v>1773043</v>
      </c>
      <c r="K10" s="11">
        <f>SUM(K11)</f>
        <v>830282</v>
      </c>
      <c r="L10" s="11">
        <f>SUM(L11)</f>
        <v>942761</v>
      </c>
      <c r="M10" s="119">
        <f t="shared" si="3"/>
        <v>122.05777674363532</v>
      </c>
      <c r="N10" s="120">
        <f t="shared" si="4"/>
        <v>46.27619848087269</v>
      </c>
      <c r="O10" s="11">
        <f>SUM(O11)</f>
        <v>1000000</v>
      </c>
      <c r="P10" s="11">
        <f>SUM(P11)</f>
        <v>1405250</v>
      </c>
      <c r="Q10" s="232">
        <f>SUM(Q11)</f>
        <v>-405250</v>
      </c>
      <c r="R10" s="119">
        <f t="shared" si="5"/>
        <v>56.40021138799228</v>
      </c>
      <c r="S10" s="120">
        <f t="shared" si="6"/>
        <v>169.24972479229947</v>
      </c>
    </row>
    <row r="11" spans="1:19" ht="12.75">
      <c r="A11" s="149" t="s">
        <v>47</v>
      </c>
      <c r="B11" s="121">
        <v>627059</v>
      </c>
      <c r="C11" s="122">
        <v>1478925</v>
      </c>
      <c r="D11" s="123">
        <f>SUM(B11-C11)</f>
        <v>-851866</v>
      </c>
      <c r="E11" s="121">
        <v>1452626</v>
      </c>
      <c r="F11" s="122">
        <v>1794188</v>
      </c>
      <c r="G11" s="123">
        <f>SUM(E11-F11)</f>
        <v>-341562</v>
      </c>
      <c r="H11" s="124">
        <f>(E11*100)/B11</f>
        <v>231.656989214731</v>
      </c>
      <c r="I11" s="129">
        <f>(F11*100)/C11</f>
        <v>121.31703771320385</v>
      </c>
      <c r="J11" s="31">
        <v>1773043</v>
      </c>
      <c r="K11" s="31">
        <v>830282</v>
      </c>
      <c r="L11" s="31">
        <f>SUM(J11-K11)</f>
        <v>942761</v>
      </c>
      <c r="M11" s="124">
        <f t="shared" si="3"/>
        <v>122.05777674363532</v>
      </c>
      <c r="N11" s="129">
        <f t="shared" si="4"/>
        <v>46.27619848087269</v>
      </c>
      <c r="O11" s="31">
        <v>1000000</v>
      </c>
      <c r="P11" s="31">
        <v>1405250</v>
      </c>
      <c r="Q11" s="110">
        <f>SUM(O11-P11)</f>
        <v>-405250</v>
      </c>
      <c r="R11" s="124">
        <f>(O11*100)/J11</f>
        <v>56.40021138799228</v>
      </c>
      <c r="S11" s="129">
        <f t="shared" si="6"/>
        <v>169.24972479229947</v>
      </c>
    </row>
    <row r="12" spans="1:19" ht="18" customHeight="1">
      <c r="A12" s="150" t="s">
        <v>23</v>
      </c>
      <c r="B12" s="125">
        <f aca="true" t="shared" si="8" ref="B12:G12">SUM(B13:B14)</f>
        <v>190518</v>
      </c>
      <c r="C12" s="126">
        <f t="shared" si="8"/>
        <v>710673</v>
      </c>
      <c r="D12" s="127">
        <f t="shared" si="8"/>
        <v>-520155</v>
      </c>
      <c r="E12" s="125">
        <f t="shared" si="8"/>
        <v>157809</v>
      </c>
      <c r="F12" s="126">
        <f t="shared" si="8"/>
        <v>400640</v>
      </c>
      <c r="G12" s="127">
        <f t="shared" si="8"/>
        <v>-242831</v>
      </c>
      <c r="H12" s="119">
        <f t="shared" si="1"/>
        <v>82.83154347620697</v>
      </c>
      <c r="I12" s="120">
        <f t="shared" si="2"/>
        <v>56.37473212011713</v>
      </c>
      <c r="J12" s="13">
        <f>SUM(J13:J14)</f>
        <v>390143</v>
      </c>
      <c r="K12" s="13">
        <f>SUM(K13:K14)</f>
        <v>766608</v>
      </c>
      <c r="L12" s="112">
        <f>SUM(L13:L14)</f>
        <v>-376465</v>
      </c>
      <c r="M12" s="119">
        <f t="shared" si="3"/>
        <v>247.2248097383546</v>
      </c>
      <c r="N12" s="120">
        <f t="shared" si="4"/>
        <v>191.3458466453674</v>
      </c>
      <c r="O12" s="13">
        <f>SUM(O13:O14)</f>
        <v>703789</v>
      </c>
      <c r="P12" s="13">
        <f>SUM(P13:P14)</f>
        <v>559620</v>
      </c>
      <c r="Q12" s="13">
        <f>SUM(Q13:Q14)</f>
        <v>144169</v>
      </c>
      <c r="R12" s="119">
        <f t="shared" si="5"/>
        <v>180.39257400491616</v>
      </c>
      <c r="S12" s="120">
        <f t="shared" si="6"/>
        <v>72.99949909210444</v>
      </c>
    </row>
    <row r="13" spans="1:19" ht="16.5" customHeight="1">
      <c r="A13" s="151" t="s">
        <v>41</v>
      </c>
      <c r="B13" s="121">
        <v>157532</v>
      </c>
      <c r="C13" s="122">
        <v>679066</v>
      </c>
      <c r="D13" s="123">
        <f>SUM(B13-C13)</f>
        <v>-521534</v>
      </c>
      <c r="E13" s="121">
        <v>124809</v>
      </c>
      <c r="F13" s="122">
        <v>353424</v>
      </c>
      <c r="G13" s="123">
        <f>SUM(E13-F13)</f>
        <v>-228615</v>
      </c>
      <c r="H13" s="124">
        <f t="shared" si="1"/>
        <v>79.22771246476907</v>
      </c>
      <c r="I13" s="129">
        <f t="shared" si="2"/>
        <v>52.0456038146513</v>
      </c>
      <c r="J13" s="31">
        <v>338915</v>
      </c>
      <c r="K13" s="31">
        <v>715339</v>
      </c>
      <c r="L13" s="110">
        <f>SUM(J13-K13)</f>
        <v>-376424</v>
      </c>
      <c r="M13" s="124">
        <f t="shared" si="3"/>
        <v>271.54692369941273</v>
      </c>
      <c r="N13" s="129">
        <f t="shared" si="4"/>
        <v>202.40249671782334</v>
      </c>
      <c r="O13" s="31">
        <v>650000</v>
      </c>
      <c r="P13" s="31">
        <v>512628</v>
      </c>
      <c r="Q13" s="31">
        <f>SUM(O13-P13)</f>
        <v>137372</v>
      </c>
      <c r="R13" s="124">
        <f t="shared" si="5"/>
        <v>191.7885015416845</v>
      </c>
      <c r="S13" s="129">
        <f t="shared" si="6"/>
        <v>71.66224685079382</v>
      </c>
    </row>
    <row r="14" spans="1:19" ht="16.5" customHeight="1">
      <c r="A14" s="151" t="s">
        <v>25</v>
      </c>
      <c r="B14" s="121">
        <v>32986</v>
      </c>
      <c r="C14" s="122">
        <v>31607</v>
      </c>
      <c r="D14" s="128">
        <f>SUM(B14-C14)</f>
        <v>1379</v>
      </c>
      <c r="E14" s="121">
        <v>33000</v>
      </c>
      <c r="F14" s="122">
        <v>47216</v>
      </c>
      <c r="G14" s="123">
        <f>SUM(E14-F14)</f>
        <v>-14216</v>
      </c>
      <c r="H14" s="124">
        <f t="shared" si="1"/>
        <v>100.04244224822652</v>
      </c>
      <c r="I14" s="129">
        <f t="shared" si="2"/>
        <v>149.38462998702818</v>
      </c>
      <c r="J14" s="31">
        <v>51228</v>
      </c>
      <c r="K14" s="31">
        <v>51269</v>
      </c>
      <c r="L14" s="110">
        <f>SUM(J14-K14)</f>
        <v>-41</v>
      </c>
      <c r="M14" s="124">
        <f t="shared" si="3"/>
        <v>155.23636363636365</v>
      </c>
      <c r="N14" s="129">
        <f t="shared" si="4"/>
        <v>108.58395459166384</v>
      </c>
      <c r="O14" s="31">
        <v>53789</v>
      </c>
      <c r="P14" s="31">
        <v>46992</v>
      </c>
      <c r="Q14" s="31">
        <f>SUM(O14-P14)</f>
        <v>6797</v>
      </c>
      <c r="R14" s="124">
        <f t="shared" si="5"/>
        <v>104.99921917701258</v>
      </c>
      <c r="S14" s="129">
        <f t="shared" si="6"/>
        <v>91.65772689149388</v>
      </c>
    </row>
    <row r="15" spans="1:19" ht="20.25" customHeight="1">
      <c r="A15" s="150" t="s">
        <v>49</v>
      </c>
      <c r="B15" s="125">
        <f aca="true" t="shared" si="9" ref="B15:G15">SUM(B16)</f>
        <v>2575</v>
      </c>
      <c r="C15" s="126">
        <f t="shared" si="9"/>
        <v>7191</v>
      </c>
      <c r="D15" s="127">
        <f t="shared" si="9"/>
        <v>-4616</v>
      </c>
      <c r="E15" s="125">
        <f t="shared" si="9"/>
        <v>4668</v>
      </c>
      <c r="F15" s="126">
        <f t="shared" si="9"/>
        <v>2949</v>
      </c>
      <c r="G15" s="126">
        <f t="shared" si="9"/>
        <v>1719</v>
      </c>
      <c r="H15" s="119">
        <f t="shared" si="1"/>
        <v>181.28155339805826</v>
      </c>
      <c r="I15" s="120">
        <f t="shared" si="2"/>
        <v>41.0095953274927</v>
      </c>
      <c r="J15" s="13">
        <f>SUM(J16)</f>
        <v>2441</v>
      </c>
      <c r="K15" s="13">
        <f>SUM(K16)</f>
        <v>1493</v>
      </c>
      <c r="L15" s="13">
        <f>SUM(L16)</f>
        <v>948</v>
      </c>
      <c r="M15" s="119">
        <f t="shared" si="3"/>
        <v>52.29220222793487</v>
      </c>
      <c r="N15" s="120">
        <f t="shared" si="4"/>
        <v>50.62733129874534</v>
      </c>
      <c r="O15" s="13">
        <f>SUM(O16)</f>
        <v>0</v>
      </c>
      <c r="P15" s="13">
        <f>SUM(P16)</f>
        <v>0</v>
      </c>
      <c r="Q15" s="13">
        <f>SUM(Q16)</f>
        <v>0</v>
      </c>
      <c r="R15" s="119">
        <f t="shared" si="5"/>
        <v>0</v>
      </c>
      <c r="S15" s="120">
        <f t="shared" si="6"/>
        <v>0</v>
      </c>
    </row>
    <row r="16" spans="1:19" ht="12.75">
      <c r="A16" s="151" t="s">
        <v>24</v>
      </c>
      <c r="B16" s="121">
        <v>2575</v>
      </c>
      <c r="C16" s="122">
        <v>7191</v>
      </c>
      <c r="D16" s="123">
        <f>SUM(B16-C16)</f>
        <v>-4616</v>
      </c>
      <c r="E16" s="121">
        <v>4668</v>
      </c>
      <c r="F16" s="122">
        <v>2949</v>
      </c>
      <c r="G16" s="128">
        <f>SUM(E16-F16)</f>
        <v>1719</v>
      </c>
      <c r="H16" s="124">
        <f t="shared" si="1"/>
        <v>181.28155339805826</v>
      </c>
      <c r="I16" s="129">
        <f t="shared" si="2"/>
        <v>41.0095953274927</v>
      </c>
      <c r="J16" s="31">
        <v>2441</v>
      </c>
      <c r="K16" s="31">
        <v>1493</v>
      </c>
      <c r="L16" s="31">
        <f>SUM(J16-K16)</f>
        <v>948</v>
      </c>
      <c r="M16" s="124">
        <f t="shared" si="3"/>
        <v>52.29220222793487</v>
      </c>
      <c r="N16" s="129">
        <f t="shared" si="4"/>
        <v>50.62733129874534</v>
      </c>
      <c r="O16" s="31"/>
      <c r="P16" s="31"/>
      <c r="Q16" s="31">
        <f>SUM(O16-P16)</f>
        <v>0</v>
      </c>
      <c r="R16" s="124">
        <f t="shared" si="5"/>
        <v>0</v>
      </c>
      <c r="S16" s="129">
        <f t="shared" si="6"/>
        <v>0</v>
      </c>
    </row>
    <row r="17" spans="1:19" ht="16.5" customHeight="1">
      <c r="A17" s="150" t="s">
        <v>26</v>
      </c>
      <c r="B17" s="125">
        <f aca="true" t="shared" si="10" ref="B17:G17">SUM(B18:B20)</f>
        <v>6294064</v>
      </c>
      <c r="C17" s="126">
        <f t="shared" si="10"/>
        <v>7122185</v>
      </c>
      <c r="D17" s="127">
        <f t="shared" si="10"/>
        <v>-828121</v>
      </c>
      <c r="E17" s="125">
        <f t="shared" si="10"/>
        <v>20495347</v>
      </c>
      <c r="F17" s="126">
        <f t="shared" si="10"/>
        <v>9227417</v>
      </c>
      <c r="G17" s="126">
        <f t="shared" si="10"/>
        <v>11267930</v>
      </c>
      <c r="H17" s="119">
        <f t="shared" si="1"/>
        <v>325.6297838725504</v>
      </c>
      <c r="I17" s="120">
        <f t="shared" si="2"/>
        <v>129.55879410602225</v>
      </c>
      <c r="J17" s="13">
        <f>SUM(J18:J20)</f>
        <v>9185012</v>
      </c>
      <c r="K17" s="13">
        <f>SUM(K18:K20)</f>
        <v>8827034</v>
      </c>
      <c r="L17" s="13">
        <f>SUM(L18:L20)</f>
        <v>357978</v>
      </c>
      <c r="M17" s="119">
        <f t="shared" si="3"/>
        <v>44.81510852194891</v>
      </c>
      <c r="N17" s="120">
        <f t="shared" si="4"/>
        <v>95.66094173483218</v>
      </c>
      <c r="O17" s="13">
        <f>SUM(O18:O20)</f>
        <v>9302305</v>
      </c>
      <c r="P17" s="13">
        <f>SUM(P18:P20)</f>
        <v>10512462</v>
      </c>
      <c r="Q17" s="112">
        <f>SUM(Q18:Q20)</f>
        <v>-1210157</v>
      </c>
      <c r="R17" s="119">
        <f t="shared" si="5"/>
        <v>101.27700431964597</v>
      </c>
      <c r="S17" s="120">
        <f t="shared" si="6"/>
        <v>119.09393347754184</v>
      </c>
    </row>
    <row r="18" spans="1:19" ht="12.75">
      <c r="A18" s="151" t="s">
        <v>50</v>
      </c>
      <c r="B18" s="121">
        <v>197000</v>
      </c>
      <c r="C18" s="122">
        <v>233903</v>
      </c>
      <c r="D18" s="123">
        <f>SUM(B18-C18)</f>
        <v>-36903</v>
      </c>
      <c r="E18" s="121">
        <v>219099</v>
      </c>
      <c r="F18" s="122">
        <v>266334</v>
      </c>
      <c r="G18" s="123">
        <f>SUM(E18-F18)</f>
        <v>-47235</v>
      </c>
      <c r="H18" s="124">
        <f t="shared" si="1"/>
        <v>111.21776649746192</v>
      </c>
      <c r="I18" s="129">
        <f t="shared" si="2"/>
        <v>113.86514922852635</v>
      </c>
      <c r="J18" s="31">
        <v>223766</v>
      </c>
      <c r="K18" s="31">
        <v>238660</v>
      </c>
      <c r="L18" s="110">
        <f>SUM(J18-K18)</f>
        <v>-14894</v>
      </c>
      <c r="M18" s="124">
        <f t="shared" si="3"/>
        <v>102.13008731212831</v>
      </c>
      <c r="N18" s="129">
        <f t="shared" si="4"/>
        <v>89.60928758626386</v>
      </c>
      <c r="O18" s="31">
        <v>300300</v>
      </c>
      <c r="P18" s="31">
        <v>316447</v>
      </c>
      <c r="Q18" s="110">
        <f>SUM(O18-P18)</f>
        <v>-16147</v>
      </c>
      <c r="R18" s="124">
        <f t="shared" si="5"/>
        <v>134.2026938855769</v>
      </c>
      <c r="S18" s="129">
        <f t="shared" si="6"/>
        <v>132.59322886114137</v>
      </c>
    </row>
    <row r="19" spans="1:19" ht="12.75">
      <c r="A19" s="149" t="s">
        <v>51</v>
      </c>
      <c r="B19" s="121">
        <v>914082</v>
      </c>
      <c r="C19" s="122">
        <v>1158442</v>
      </c>
      <c r="D19" s="123">
        <f>SUM(B19-C19)</f>
        <v>-244360</v>
      </c>
      <c r="E19" s="121">
        <v>14560988</v>
      </c>
      <c r="F19" s="130">
        <v>2263224</v>
      </c>
      <c r="G19" s="128">
        <f>SUM(E19-F19)</f>
        <v>12297764</v>
      </c>
      <c r="H19" s="124">
        <f t="shared" si="1"/>
        <v>1592.962994567227</v>
      </c>
      <c r="I19" s="129">
        <f t="shared" si="2"/>
        <v>195.36791656379862</v>
      </c>
      <c r="J19" s="31">
        <v>2202552</v>
      </c>
      <c r="K19" s="171">
        <v>1110243</v>
      </c>
      <c r="L19" s="31">
        <f>SUM(J19-K19)</f>
        <v>1092309</v>
      </c>
      <c r="M19" s="124">
        <f t="shared" si="3"/>
        <v>15.12639114873249</v>
      </c>
      <c r="N19" s="129">
        <f t="shared" si="4"/>
        <v>49.05581595105036</v>
      </c>
      <c r="O19" s="31">
        <v>1410305</v>
      </c>
      <c r="P19" s="31">
        <v>1238396</v>
      </c>
      <c r="Q19" s="31">
        <f>SUM(O19-P19)</f>
        <v>171909</v>
      </c>
      <c r="R19" s="124">
        <f t="shared" si="5"/>
        <v>64.03049735034632</v>
      </c>
      <c r="S19" s="129">
        <f t="shared" si="6"/>
        <v>111.54278838056173</v>
      </c>
    </row>
    <row r="20" spans="1:19" ht="12.75">
      <c r="A20" s="149" t="s">
        <v>48</v>
      </c>
      <c r="B20" s="131">
        <v>5182982</v>
      </c>
      <c r="C20" s="122">
        <v>5729840</v>
      </c>
      <c r="D20" s="123">
        <f>SUM(B20-C20)</f>
        <v>-546858</v>
      </c>
      <c r="E20" s="131">
        <v>5715260</v>
      </c>
      <c r="F20" s="122">
        <v>6697859</v>
      </c>
      <c r="G20" s="123">
        <f>SUM(E20-F20)</f>
        <v>-982599</v>
      </c>
      <c r="H20" s="124">
        <f t="shared" si="1"/>
        <v>110.26972503473868</v>
      </c>
      <c r="I20" s="129">
        <f t="shared" si="2"/>
        <v>116.89434608994317</v>
      </c>
      <c r="J20" s="171">
        <v>6758694</v>
      </c>
      <c r="K20" s="31">
        <v>7478131</v>
      </c>
      <c r="L20" s="110">
        <f>SUM(J20-K20)</f>
        <v>-719437</v>
      </c>
      <c r="M20" s="124">
        <f t="shared" si="3"/>
        <v>118.25698218453753</v>
      </c>
      <c r="N20" s="129">
        <f t="shared" si="4"/>
        <v>111.64957339352769</v>
      </c>
      <c r="O20" s="171">
        <v>7591700</v>
      </c>
      <c r="P20" s="31">
        <v>8957619</v>
      </c>
      <c r="Q20" s="110">
        <f>SUM(O20-P20)</f>
        <v>-1365919</v>
      </c>
      <c r="R20" s="124">
        <f t="shared" si="5"/>
        <v>112.32495508747697</v>
      </c>
      <c r="S20" s="129">
        <f t="shared" si="6"/>
        <v>119.78419474063773</v>
      </c>
    </row>
    <row r="21" spans="1:19" ht="18.75" customHeight="1">
      <c r="A21" s="150" t="s">
        <v>52</v>
      </c>
      <c r="B21" s="125">
        <f aca="true" t="shared" si="11" ref="B21:G21">SUM(B22:B25)</f>
        <v>2811386</v>
      </c>
      <c r="C21" s="126">
        <f t="shared" si="11"/>
        <v>3908521</v>
      </c>
      <c r="D21" s="127">
        <f t="shared" si="11"/>
        <v>-1097135</v>
      </c>
      <c r="E21" s="125">
        <f t="shared" si="11"/>
        <v>3008913</v>
      </c>
      <c r="F21" s="126">
        <f t="shared" si="11"/>
        <v>4035939</v>
      </c>
      <c r="G21" s="127">
        <f t="shared" si="11"/>
        <v>-1027026</v>
      </c>
      <c r="H21" s="119">
        <f t="shared" si="1"/>
        <v>107.02596512894351</v>
      </c>
      <c r="I21" s="120">
        <f t="shared" si="2"/>
        <v>103.26000551103601</v>
      </c>
      <c r="J21" s="13">
        <f>SUM(J22:J25)</f>
        <v>3798547</v>
      </c>
      <c r="K21" s="13">
        <f>SUM(K22:K25)</f>
        <v>4284722</v>
      </c>
      <c r="L21" s="112">
        <f>SUM(L22:L25)</f>
        <v>-486175</v>
      </c>
      <c r="M21" s="119">
        <f t="shared" si="3"/>
        <v>126.24316489044382</v>
      </c>
      <c r="N21" s="120">
        <f t="shared" si="4"/>
        <v>106.16419128237567</v>
      </c>
      <c r="O21" s="13">
        <f>SUM(O22:O25)</f>
        <v>4142281</v>
      </c>
      <c r="P21" s="13">
        <f>SUM(P22:P25)</f>
        <v>4518751</v>
      </c>
      <c r="Q21" s="112">
        <f>SUM(Q22:Q25)</f>
        <v>-376470</v>
      </c>
      <c r="R21" s="119">
        <f t="shared" si="5"/>
        <v>109.0490916658396</v>
      </c>
      <c r="S21" s="120">
        <f t="shared" si="6"/>
        <v>105.46194128813958</v>
      </c>
    </row>
    <row r="22" spans="1:19" ht="12.75">
      <c r="A22" s="152" t="s">
        <v>53</v>
      </c>
      <c r="B22" s="132">
        <v>1769901</v>
      </c>
      <c r="C22" s="128">
        <v>2026839</v>
      </c>
      <c r="D22" s="123">
        <f>SUM(B22-C22)</f>
        <v>-256938</v>
      </c>
      <c r="E22" s="132">
        <v>1872014</v>
      </c>
      <c r="F22" s="128">
        <v>2305238</v>
      </c>
      <c r="G22" s="123">
        <f>SUM(E22-F22)</f>
        <v>-433224</v>
      </c>
      <c r="H22" s="124">
        <f t="shared" si="1"/>
        <v>105.76941874150023</v>
      </c>
      <c r="I22" s="129">
        <f t="shared" si="2"/>
        <v>113.73562478322155</v>
      </c>
      <c r="J22" s="31">
        <v>1922125</v>
      </c>
      <c r="K22" s="31">
        <v>2497573</v>
      </c>
      <c r="L22" s="110">
        <f>SUM(J22-K22)</f>
        <v>-575448</v>
      </c>
      <c r="M22" s="124">
        <f t="shared" si="3"/>
        <v>102.67684963894501</v>
      </c>
      <c r="N22" s="129">
        <f t="shared" si="4"/>
        <v>108.34339014019376</v>
      </c>
      <c r="O22" s="31">
        <v>2358792</v>
      </c>
      <c r="P22" s="31">
        <v>2370121</v>
      </c>
      <c r="Q22" s="110">
        <f>SUM(O22-P22)</f>
        <v>-11329</v>
      </c>
      <c r="R22" s="124">
        <f t="shared" si="5"/>
        <v>122.71792937504064</v>
      </c>
      <c r="S22" s="129">
        <f t="shared" si="6"/>
        <v>94.8969659745681</v>
      </c>
    </row>
    <row r="23" spans="1:19" ht="12.75">
      <c r="A23" s="151" t="s">
        <v>40</v>
      </c>
      <c r="B23" s="132">
        <v>128081</v>
      </c>
      <c r="C23" s="128">
        <v>205054</v>
      </c>
      <c r="D23" s="123">
        <f>SUM(B23-C23)</f>
        <v>-76973</v>
      </c>
      <c r="E23" s="132">
        <v>120000</v>
      </c>
      <c r="F23" s="128">
        <v>214940</v>
      </c>
      <c r="G23" s="123">
        <f>SUM(E23-F23)</f>
        <v>-94940</v>
      </c>
      <c r="H23" s="124">
        <f t="shared" si="1"/>
        <v>93.6907113467259</v>
      </c>
      <c r="I23" s="129">
        <f t="shared" si="2"/>
        <v>104.8211690579067</v>
      </c>
      <c r="J23" s="31">
        <v>249047</v>
      </c>
      <c r="K23" s="31">
        <v>391046</v>
      </c>
      <c r="L23" s="110">
        <f>SUM(J23-K23)</f>
        <v>-141999</v>
      </c>
      <c r="M23" s="124">
        <f t="shared" si="3"/>
        <v>207.53916666666666</v>
      </c>
      <c r="N23" s="129">
        <f t="shared" si="4"/>
        <v>181.93263236251977</v>
      </c>
      <c r="O23" s="31">
        <v>261450</v>
      </c>
      <c r="P23" s="31">
        <v>328372</v>
      </c>
      <c r="Q23" s="110">
        <f>SUM(O23-P23)</f>
        <v>-66922</v>
      </c>
      <c r="R23" s="124">
        <f t="shared" si="5"/>
        <v>104.98018446317361</v>
      </c>
      <c r="S23" s="129">
        <f t="shared" si="6"/>
        <v>83.97272955099912</v>
      </c>
    </row>
    <row r="24" spans="1:19" ht="12.75">
      <c r="A24" s="152" t="s">
        <v>39</v>
      </c>
      <c r="B24" s="132">
        <v>903000</v>
      </c>
      <c r="C24" s="128">
        <v>1462293</v>
      </c>
      <c r="D24" s="123">
        <f>SUM(B24-C24)</f>
        <v>-559293</v>
      </c>
      <c r="E24" s="132">
        <v>1004727</v>
      </c>
      <c r="F24" s="128">
        <v>1252058</v>
      </c>
      <c r="G24" s="123">
        <f>SUM(E24-F24)</f>
        <v>-247331</v>
      </c>
      <c r="H24" s="124">
        <f t="shared" si="1"/>
        <v>111.26544850498338</v>
      </c>
      <c r="I24" s="129">
        <f t="shared" si="2"/>
        <v>85.62292235550605</v>
      </c>
      <c r="J24" s="31">
        <v>1322038</v>
      </c>
      <c r="K24" s="31">
        <v>1171039</v>
      </c>
      <c r="L24" s="31">
        <f>SUM(J24-K24)</f>
        <v>150999</v>
      </c>
      <c r="M24" s="124">
        <f t="shared" si="3"/>
        <v>131.58181277103134</v>
      </c>
      <c r="N24" s="129">
        <f t="shared" si="4"/>
        <v>93.52913363438435</v>
      </c>
      <c r="O24" s="31">
        <v>1322039</v>
      </c>
      <c r="P24" s="31">
        <v>1228563</v>
      </c>
      <c r="Q24" s="31">
        <f>SUM(O24-P24)</f>
        <v>93476</v>
      </c>
      <c r="R24" s="124">
        <f t="shared" si="5"/>
        <v>100.00007564079097</v>
      </c>
      <c r="S24" s="129">
        <f t="shared" si="6"/>
        <v>104.91221897818946</v>
      </c>
    </row>
    <row r="25" spans="1:19" ht="12.75">
      <c r="A25" s="152" t="s">
        <v>57</v>
      </c>
      <c r="B25" s="132">
        <v>10404</v>
      </c>
      <c r="C25" s="128">
        <v>214335</v>
      </c>
      <c r="D25" s="123">
        <f>SUM(B25-C25)</f>
        <v>-203931</v>
      </c>
      <c r="E25" s="132">
        <v>12172</v>
      </c>
      <c r="F25" s="128">
        <v>263703</v>
      </c>
      <c r="G25" s="123">
        <f>SUM(E25-F25)</f>
        <v>-251531</v>
      </c>
      <c r="H25" s="124">
        <f t="shared" si="1"/>
        <v>116.99346405228758</v>
      </c>
      <c r="I25" s="129">
        <f t="shared" si="2"/>
        <v>123.03310238645112</v>
      </c>
      <c r="J25" s="31">
        <v>305337</v>
      </c>
      <c r="K25" s="31">
        <v>225064</v>
      </c>
      <c r="L25" s="31">
        <f>SUM(J25-K25)</f>
        <v>80273</v>
      </c>
      <c r="M25" s="124">
        <f t="shared" si="3"/>
        <v>2508.5195530726255</v>
      </c>
      <c r="N25" s="129">
        <f t="shared" si="4"/>
        <v>85.34753112402969</v>
      </c>
      <c r="O25" s="31">
        <v>200000</v>
      </c>
      <c r="P25" s="31">
        <v>591695</v>
      </c>
      <c r="Q25" s="110">
        <f>SUM(O25-P25)</f>
        <v>-391695</v>
      </c>
      <c r="R25" s="124">
        <f t="shared" si="5"/>
        <v>65.50139681728713</v>
      </c>
      <c r="S25" s="129">
        <f t="shared" si="6"/>
        <v>262.90077489069773</v>
      </c>
    </row>
    <row r="26" spans="1:19" ht="31.5" customHeight="1">
      <c r="A26" s="153" t="s">
        <v>2</v>
      </c>
      <c r="B26" s="138">
        <f aca="true" t="shared" si="12" ref="B26:G26">SUM(B27+B30)</f>
        <v>3141557</v>
      </c>
      <c r="C26" s="139">
        <f t="shared" si="12"/>
        <v>3113709</v>
      </c>
      <c r="D26" s="139">
        <f t="shared" si="12"/>
        <v>27848</v>
      </c>
      <c r="E26" s="138">
        <f t="shared" si="12"/>
        <v>9772193</v>
      </c>
      <c r="F26" s="139">
        <f t="shared" si="12"/>
        <v>10666563</v>
      </c>
      <c r="G26" s="140">
        <f t="shared" si="12"/>
        <v>-894370</v>
      </c>
      <c r="H26" s="141">
        <f t="shared" si="1"/>
        <v>311.0620943691297</v>
      </c>
      <c r="I26" s="142">
        <f t="shared" si="2"/>
        <v>342.56775440479504</v>
      </c>
      <c r="J26" s="178">
        <f>SUM(J27+J30)</f>
        <v>15226816</v>
      </c>
      <c r="K26" s="178">
        <f>SUM(K27+K30)</f>
        <v>15169056</v>
      </c>
      <c r="L26" s="178">
        <f>SUM(L27+L30)</f>
        <v>57760</v>
      </c>
      <c r="M26" s="141">
        <f t="shared" si="3"/>
        <v>155.81779852280854</v>
      </c>
      <c r="N26" s="142">
        <f t="shared" si="4"/>
        <v>142.21128211589806</v>
      </c>
      <c r="O26" s="178">
        <f>SUM(O27+O30)</f>
        <v>11186426</v>
      </c>
      <c r="P26" s="178">
        <f>SUM(P27+P30)</f>
        <v>11321911</v>
      </c>
      <c r="Q26" s="242">
        <f>SUM(Q27+Q30)</f>
        <v>-135485</v>
      </c>
      <c r="R26" s="141">
        <f t="shared" si="5"/>
        <v>73.46529963979337</v>
      </c>
      <c r="S26" s="142">
        <f t="shared" si="6"/>
        <v>74.63820424949319</v>
      </c>
    </row>
    <row r="27" spans="1:19" ht="16.5" customHeight="1">
      <c r="A27" s="150" t="s">
        <v>54</v>
      </c>
      <c r="B27" s="125">
        <f aca="true" t="shared" si="13" ref="B27:G27">SUM(B29:B29)</f>
        <v>100000</v>
      </c>
      <c r="C27" s="126">
        <f t="shared" si="13"/>
        <v>401456</v>
      </c>
      <c r="D27" s="127">
        <f t="shared" si="13"/>
        <v>-301456</v>
      </c>
      <c r="E27" s="125">
        <f t="shared" si="13"/>
        <v>143000</v>
      </c>
      <c r="F27" s="126">
        <f t="shared" si="13"/>
        <v>519060</v>
      </c>
      <c r="G27" s="127">
        <f t="shared" si="13"/>
        <v>-376060</v>
      </c>
      <c r="H27" s="119">
        <f t="shared" si="1"/>
        <v>143</v>
      </c>
      <c r="I27" s="120">
        <f t="shared" si="2"/>
        <v>129.29436849866485</v>
      </c>
      <c r="J27" s="13">
        <f>SUM(J29:J29)</f>
        <v>494410</v>
      </c>
      <c r="K27" s="13">
        <f>SUM(K29:K29)</f>
        <v>659403</v>
      </c>
      <c r="L27" s="112">
        <f>SUM(L29:L29)</f>
        <v>-164993</v>
      </c>
      <c r="M27" s="119">
        <f t="shared" si="3"/>
        <v>345.7412587412587</v>
      </c>
      <c r="N27" s="120">
        <f t="shared" si="4"/>
        <v>127.03791469194313</v>
      </c>
      <c r="O27" s="13">
        <f>SUM(O28:O29)</f>
        <v>581650</v>
      </c>
      <c r="P27" s="13">
        <f>SUM(P28:P29)</f>
        <v>741806</v>
      </c>
      <c r="Q27" s="112">
        <f>SUM(Q28:Q29)</f>
        <v>-160156</v>
      </c>
      <c r="R27" s="119">
        <f>(O27*100)/J27</f>
        <v>117.64527416516657</v>
      </c>
      <c r="S27" s="120">
        <f t="shared" si="6"/>
        <v>112.49660677916236</v>
      </c>
    </row>
    <row r="28" spans="1:19" ht="16.5" customHeight="1">
      <c r="A28" s="152" t="s">
        <v>128</v>
      </c>
      <c r="B28" s="125"/>
      <c r="C28" s="126"/>
      <c r="D28" s="127"/>
      <c r="E28" s="125"/>
      <c r="F28" s="126"/>
      <c r="G28" s="127"/>
      <c r="H28" s="119"/>
      <c r="I28" s="120"/>
      <c r="J28" s="13"/>
      <c r="K28" s="13"/>
      <c r="L28" s="112"/>
      <c r="M28" s="119"/>
      <c r="N28" s="120"/>
      <c r="O28" s="31">
        <v>31650</v>
      </c>
      <c r="P28" s="31">
        <v>31650</v>
      </c>
      <c r="Q28" s="110">
        <f>SUM(O28-P28)</f>
        <v>0</v>
      </c>
      <c r="R28" s="124">
        <v>100</v>
      </c>
      <c r="S28" s="129">
        <v>100</v>
      </c>
    </row>
    <row r="29" spans="1:19" ht="12.75">
      <c r="A29" s="152" t="s">
        <v>83</v>
      </c>
      <c r="B29" s="132">
        <v>100000</v>
      </c>
      <c r="C29" s="128">
        <v>401456</v>
      </c>
      <c r="D29" s="123">
        <f>SUM(B29-C29)</f>
        <v>-301456</v>
      </c>
      <c r="E29" s="132">
        <v>143000</v>
      </c>
      <c r="F29" s="128">
        <v>519060</v>
      </c>
      <c r="G29" s="123">
        <f>SUM(E29-F29)</f>
        <v>-376060</v>
      </c>
      <c r="H29" s="124">
        <f t="shared" si="1"/>
        <v>143</v>
      </c>
      <c r="I29" s="129">
        <f t="shared" si="2"/>
        <v>129.29436849866485</v>
      </c>
      <c r="J29" s="31">
        <v>494410</v>
      </c>
      <c r="K29" s="31">
        <v>659403</v>
      </c>
      <c r="L29" s="110">
        <f>SUM(J29-K29)</f>
        <v>-164993</v>
      </c>
      <c r="M29" s="124">
        <f t="shared" si="3"/>
        <v>345.7412587412587</v>
      </c>
      <c r="N29" s="129">
        <f t="shared" si="4"/>
        <v>127.03791469194313</v>
      </c>
      <c r="O29" s="31">
        <v>550000</v>
      </c>
      <c r="P29" s="31">
        <v>710156</v>
      </c>
      <c r="Q29" s="110">
        <f>SUM(O29-P29)</f>
        <v>-160156</v>
      </c>
      <c r="R29" s="124">
        <f>(O29*100)/J29</f>
        <v>111.24370461762504</v>
      </c>
      <c r="S29" s="129">
        <f t="shared" si="6"/>
        <v>107.69681059989111</v>
      </c>
    </row>
    <row r="30" spans="1:19" ht="18" customHeight="1">
      <c r="A30" s="150" t="s">
        <v>27</v>
      </c>
      <c r="B30" s="125">
        <f aca="true" t="shared" si="14" ref="B30:G30">SUM(B31+B37)</f>
        <v>3041557</v>
      </c>
      <c r="C30" s="126">
        <f t="shared" si="14"/>
        <v>2712253</v>
      </c>
      <c r="D30" s="126">
        <f t="shared" si="14"/>
        <v>329304</v>
      </c>
      <c r="E30" s="125">
        <f t="shared" si="14"/>
        <v>9629193</v>
      </c>
      <c r="F30" s="126">
        <f t="shared" si="14"/>
        <v>10147503</v>
      </c>
      <c r="G30" s="127">
        <f t="shared" si="14"/>
        <v>-518310</v>
      </c>
      <c r="H30" s="119">
        <f t="shared" si="1"/>
        <v>316.587622720863</v>
      </c>
      <c r="I30" s="120">
        <f t="shared" si="2"/>
        <v>374.13556183733596</v>
      </c>
      <c r="J30" s="13">
        <f>SUM(J31+J37)</f>
        <v>14732406</v>
      </c>
      <c r="K30" s="13">
        <f>SUM(K31+K37)</f>
        <v>14509653</v>
      </c>
      <c r="L30" s="13">
        <f>SUM(L31+L37)</f>
        <v>222753</v>
      </c>
      <c r="M30" s="119">
        <f t="shared" si="3"/>
        <v>152.99730725098146</v>
      </c>
      <c r="N30" s="120">
        <f t="shared" si="4"/>
        <v>142.98742262012635</v>
      </c>
      <c r="O30" s="13">
        <f>SUM(O31+O37)</f>
        <v>10604776</v>
      </c>
      <c r="P30" s="13">
        <f>SUM(P31+P37)</f>
        <v>10580105</v>
      </c>
      <c r="Q30" s="13">
        <f>SUM(Q31+Q37)</f>
        <v>24671</v>
      </c>
      <c r="R30" s="119">
        <f t="shared" si="5"/>
        <v>71.98264831962953</v>
      </c>
      <c r="S30" s="120">
        <f t="shared" si="6"/>
        <v>72.91769830746469</v>
      </c>
    </row>
    <row r="31" spans="1:19" ht="18.75" customHeight="1">
      <c r="A31" s="150" t="s">
        <v>74</v>
      </c>
      <c r="B31" s="133">
        <f aca="true" t="shared" si="15" ref="B31:G31">SUM(B32:B36)</f>
        <v>1324000</v>
      </c>
      <c r="C31" s="134">
        <f t="shared" si="15"/>
        <v>994696</v>
      </c>
      <c r="D31" s="134">
        <f t="shared" si="15"/>
        <v>329304</v>
      </c>
      <c r="E31" s="133">
        <f t="shared" si="15"/>
        <v>1155000</v>
      </c>
      <c r="F31" s="134">
        <f t="shared" si="15"/>
        <v>1544943</v>
      </c>
      <c r="G31" s="135">
        <f t="shared" si="15"/>
        <v>-389943</v>
      </c>
      <c r="H31" s="119">
        <f t="shared" si="1"/>
        <v>87.2356495468278</v>
      </c>
      <c r="I31" s="120">
        <f t="shared" si="2"/>
        <v>155.31810724080523</v>
      </c>
      <c r="J31" s="58">
        <f>SUM(J32:J36)</f>
        <v>695735</v>
      </c>
      <c r="K31" s="58">
        <f>SUM(K32:K36)</f>
        <v>600183</v>
      </c>
      <c r="L31" s="58">
        <f>SUM(L32:L36)</f>
        <v>95552</v>
      </c>
      <c r="M31" s="119">
        <f t="shared" si="3"/>
        <v>60.23679653679654</v>
      </c>
      <c r="N31" s="120">
        <f t="shared" si="4"/>
        <v>38.84822935215086</v>
      </c>
      <c r="O31" s="58">
        <f>SUM(O32:O36)</f>
        <v>421095</v>
      </c>
      <c r="P31" s="58">
        <f>SUM(P32:P36)</f>
        <v>446299</v>
      </c>
      <c r="Q31" s="239">
        <f>SUM(Q32:Q36)</f>
        <v>-25204</v>
      </c>
      <c r="R31" s="119">
        <f t="shared" si="5"/>
        <v>60.525199968378764</v>
      </c>
      <c r="S31" s="120">
        <f t="shared" si="6"/>
        <v>74.36048671821762</v>
      </c>
    </row>
    <row r="32" spans="1:19" ht="12.75">
      <c r="A32" s="152" t="s">
        <v>75</v>
      </c>
      <c r="B32" s="132">
        <v>917000</v>
      </c>
      <c r="C32" s="128">
        <v>642040</v>
      </c>
      <c r="D32" s="128">
        <f>SUM(B32-C32)</f>
        <v>274960</v>
      </c>
      <c r="E32" s="132">
        <v>800000</v>
      </c>
      <c r="F32" s="128">
        <v>1163130</v>
      </c>
      <c r="G32" s="123">
        <f>SUM(E32-F32)</f>
        <v>-363130</v>
      </c>
      <c r="H32" s="124">
        <f t="shared" si="1"/>
        <v>87.24100327153762</v>
      </c>
      <c r="I32" s="129">
        <f t="shared" si="2"/>
        <v>181.16160986854402</v>
      </c>
      <c r="J32" s="31">
        <v>400000</v>
      </c>
      <c r="K32" s="31">
        <v>481976</v>
      </c>
      <c r="L32" s="110">
        <f>SUM(J32-K32)</f>
        <v>-81976</v>
      </c>
      <c r="M32" s="124">
        <f t="shared" si="3"/>
        <v>50</v>
      </c>
      <c r="N32" s="129">
        <f t="shared" si="4"/>
        <v>41.43784443699329</v>
      </c>
      <c r="O32" s="31">
        <v>188042</v>
      </c>
      <c r="P32" s="31">
        <v>187754</v>
      </c>
      <c r="Q32" s="31">
        <f>SUM(O32-P32)</f>
        <v>288</v>
      </c>
      <c r="R32" s="124">
        <f t="shared" si="5"/>
        <v>47.0105</v>
      </c>
      <c r="S32" s="129">
        <f t="shared" si="6"/>
        <v>38.95505170381928</v>
      </c>
    </row>
    <row r="33" spans="1:19" ht="12.75">
      <c r="A33" s="152" t="s">
        <v>85</v>
      </c>
      <c r="B33" s="132">
        <v>37000</v>
      </c>
      <c r="C33" s="128">
        <v>55922</v>
      </c>
      <c r="D33" s="123">
        <f>SUM(B33-C33)</f>
        <v>-18922</v>
      </c>
      <c r="E33" s="132">
        <v>30000</v>
      </c>
      <c r="F33" s="128">
        <v>43459</v>
      </c>
      <c r="G33" s="123">
        <f>SUM(E33-F33)</f>
        <v>-13459</v>
      </c>
      <c r="H33" s="124">
        <f t="shared" si="1"/>
        <v>81.08108108108108</v>
      </c>
      <c r="I33" s="129">
        <f t="shared" si="2"/>
        <v>77.71360108722864</v>
      </c>
      <c r="J33" s="31">
        <v>30000</v>
      </c>
      <c r="K33" s="31">
        <v>49015</v>
      </c>
      <c r="L33" s="110">
        <f>SUM(J33-K33)</f>
        <v>-19015</v>
      </c>
      <c r="M33" s="124">
        <f t="shared" si="3"/>
        <v>100</v>
      </c>
      <c r="N33" s="129">
        <f t="shared" si="4"/>
        <v>112.78446351733818</v>
      </c>
      <c r="O33" s="31">
        <v>40500</v>
      </c>
      <c r="P33" s="31">
        <v>82297</v>
      </c>
      <c r="Q33" s="110">
        <f>SUM(O33-P33)</f>
        <v>-41797</v>
      </c>
      <c r="R33" s="124">
        <f t="shared" si="5"/>
        <v>135</v>
      </c>
      <c r="S33" s="129">
        <f t="shared" si="6"/>
        <v>167.9016627562991</v>
      </c>
    </row>
    <row r="34" spans="1:19" ht="26.25">
      <c r="A34" s="152" t="s">
        <v>86</v>
      </c>
      <c r="B34" s="132">
        <v>170000</v>
      </c>
      <c r="C34" s="128">
        <v>131090</v>
      </c>
      <c r="D34" s="128">
        <f>SUM(B34-C34)</f>
        <v>38910</v>
      </c>
      <c r="E34" s="132">
        <v>150000</v>
      </c>
      <c r="F34" s="128">
        <v>229488</v>
      </c>
      <c r="G34" s="123">
        <f>SUM(E34-F34)</f>
        <v>-79488</v>
      </c>
      <c r="H34" s="124">
        <f t="shared" si="1"/>
        <v>88.23529411764706</v>
      </c>
      <c r="I34" s="129">
        <f t="shared" si="2"/>
        <v>175.06140819284462</v>
      </c>
      <c r="J34" s="31">
        <v>123053</v>
      </c>
      <c r="K34" s="31">
        <v>193</v>
      </c>
      <c r="L34" s="31">
        <f>SUM(J34-K34)</f>
        <v>122860</v>
      </c>
      <c r="M34" s="124">
        <f t="shared" si="3"/>
        <v>82.03533333333333</v>
      </c>
      <c r="N34" s="129">
        <f t="shared" si="4"/>
        <v>0.08410025796555812</v>
      </c>
      <c r="O34" s="31">
        <v>123053</v>
      </c>
      <c r="P34" s="31">
        <v>0</v>
      </c>
      <c r="Q34" s="31">
        <f>SUM(O34-P34)</f>
        <v>123053</v>
      </c>
      <c r="R34" s="124">
        <f t="shared" si="5"/>
        <v>100</v>
      </c>
      <c r="S34" s="129">
        <f t="shared" si="6"/>
        <v>0</v>
      </c>
    </row>
    <row r="35" spans="1:19" ht="12.75">
      <c r="A35" s="152" t="s">
        <v>87</v>
      </c>
      <c r="B35" s="132">
        <v>50000</v>
      </c>
      <c r="C35" s="128">
        <v>26936</v>
      </c>
      <c r="D35" s="128">
        <f>SUM(B35-C35)</f>
        <v>23064</v>
      </c>
      <c r="E35" s="132">
        <v>25000</v>
      </c>
      <c r="F35" s="128">
        <v>63271</v>
      </c>
      <c r="G35" s="123">
        <f>SUM(E35-F35)</f>
        <v>-38271</v>
      </c>
      <c r="H35" s="124">
        <f t="shared" si="1"/>
        <v>50</v>
      </c>
      <c r="I35" s="129">
        <f t="shared" si="2"/>
        <v>234.8938223938224</v>
      </c>
      <c r="J35" s="31">
        <v>62682</v>
      </c>
      <c r="K35" s="31">
        <v>5770</v>
      </c>
      <c r="L35" s="31">
        <f>SUM(J35-K35)</f>
        <v>56912</v>
      </c>
      <c r="M35" s="124">
        <f t="shared" si="3"/>
        <v>250.728</v>
      </c>
      <c r="N35" s="129">
        <f t="shared" si="4"/>
        <v>9.119501825480867</v>
      </c>
      <c r="O35" s="31">
        <v>35000</v>
      </c>
      <c r="P35" s="31">
        <v>89872</v>
      </c>
      <c r="Q35" s="110">
        <f>SUM(O35-P35)</f>
        <v>-54872</v>
      </c>
      <c r="R35" s="124">
        <f t="shared" si="5"/>
        <v>55.837401486870235</v>
      </c>
      <c r="S35" s="129">
        <f t="shared" si="6"/>
        <v>1557.573656845754</v>
      </c>
    </row>
    <row r="36" spans="1:19" ht="12.75">
      <c r="A36" s="152" t="s">
        <v>42</v>
      </c>
      <c r="B36" s="132">
        <v>150000</v>
      </c>
      <c r="C36" s="128">
        <v>138708</v>
      </c>
      <c r="D36" s="128">
        <f>SUM(B36-C36)</f>
        <v>11292</v>
      </c>
      <c r="E36" s="132">
        <v>150000</v>
      </c>
      <c r="F36" s="128">
        <v>45595</v>
      </c>
      <c r="G36" s="128">
        <f>SUM(E36-F36)</f>
        <v>104405</v>
      </c>
      <c r="H36" s="124">
        <f t="shared" si="1"/>
        <v>100</v>
      </c>
      <c r="I36" s="129">
        <f t="shared" si="2"/>
        <v>32.871211465813076</v>
      </c>
      <c r="J36" s="31">
        <v>80000</v>
      </c>
      <c r="K36" s="31">
        <v>63229</v>
      </c>
      <c r="L36" s="31">
        <f>SUM(J36-K36)</f>
        <v>16771</v>
      </c>
      <c r="M36" s="124">
        <f t="shared" si="3"/>
        <v>53.333333333333336</v>
      </c>
      <c r="N36" s="129">
        <f t="shared" si="4"/>
        <v>138.67529334356837</v>
      </c>
      <c r="O36" s="31">
        <v>34500</v>
      </c>
      <c r="P36" s="31">
        <v>86376</v>
      </c>
      <c r="Q36" s="110">
        <f>SUM(O36-P36)</f>
        <v>-51876</v>
      </c>
      <c r="R36" s="124">
        <f t="shared" si="5"/>
        <v>43.125</v>
      </c>
      <c r="S36" s="129">
        <f t="shared" si="6"/>
        <v>136.6082019326575</v>
      </c>
    </row>
    <row r="37" spans="1:19" ht="24.75" customHeight="1">
      <c r="A37" s="150" t="s">
        <v>76</v>
      </c>
      <c r="B37" s="125">
        <f aca="true" t="shared" si="16" ref="B37:G37">SUM(B38:B41)</f>
        <v>1717557</v>
      </c>
      <c r="C37" s="126">
        <f t="shared" si="16"/>
        <v>1717557</v>
      </c>
      <c r="D37" s="126">
        <f t="shared" si="16"/>
        <v>0</v>
      </c>
      <c r="E37" s="125">
        <f t="shared" si="16"/>
        <v>8474193</v>
      </c>
      <c r="F37" s="126">
        <f t="shared" si="16"/>
        <v>8602560</v>
      </c>
      <c r="G37" s="127">
        <f t="shared" si="16"/>
        <v>-128367</v>
      </c>
      <c r="H37" s="119">
        <f t="shared" si="1"/>
        <v>493.38642036334164</v>
      </c>
      <c r="I37" s="120">
        <f t="shared" si="2"/>
        <v>500.86023345950093</v>
      </c>
      <c r="J37" s="13">
        <f>SUM(J38:J41)</f>
        <v>14036671</v>
      </c>
      <c r="K37" s="13">
        <f>SUM(K38:K41)</f>
        <v>13909470</v>
      </c>
      <c r="L37" s="13">
        <f>SUM(L38:L41)</f>
        <v>127201</v>
      </c>
      <c r="M37" s="119">
        <f t="shared" si="3"/>
        <v>165.64020904409423</v>
      </c>
      <c r="N37" s="120">
        <f t="shared" si="4"/>
        <v>161.689892311126</v>
      </c>
      <c r="O37" s="13">
        <f>SUM(O38:O42)</f>
        <v>10183681</v>
      </c>
      <c r="P37" s="13">
        <f>SUM(P38:P42)</f>
        <v>10133806</v>
      </c>
      <c r="Q37" s="13">
        <f>SUM(Q38:Q42)</f>
        <v>49875</v>
      </c>
      <c r="R37" s="119">
        <f t="shared" si="5"/>
        <v>72.55054278895615</v>
      </c>
      <c r="S37" s="120">
        <f t="shared" si="6"/>
        <v>72.8554430902112</v>
      </c>
    </row>
    <row r="38" spans="1:19" ht="12.75">
      <c r="A38" s="152" t="s">
        <v>58</v>
      </c>
      <c r="B38" s="132">
        <v>1675108</v>
      </c>
      <c r="C38" s="128">
        <v>1675108</v>
      </c>
      <c r="D38" s="128">
        <f>SUM(B38-C38)</f>
        <v>0</v>
      </c>
      <c r="E38" s="132">
        <v>8440100</v>
      </c>
      <c r="F38" s="128">
        <v>8440100</v>
      </c>
      <c r="G38" s="128">
        <f>SUM(E38-F38)</f>
        <v>0</v>
      </c>
      <c r="H38" s="124">
        <f t="shared" si="1"/>
        <v>503.8540798563436</v>
      </c>
      <c r="I38" s="129">
        <f t="shared" si="2"/>
        <v>503.8540798563436</v>
      </c>
      <c r="J38" s="31">
        <v>5306548</v>
      </c>
      <c r="K38" s="31">
        <v>5306548</v>
      </c>
      <c r="L38" s="31">
        <f>SUM(J38-K38)</f>
        <v>0</v>
      </c>
      <c r="M38" s="124">
        <f t="shared" si="3"/>
        <v>62.87304652788474</v>
      </c>
      <c r="N38" s="129">
        <f t="shared" si="4"/>
        <v>62.87304652788474</v>
      </c>
      <c r="O38" s="31">
        <v>7834825</v>
      </c>
      <c r="P38" s="31">
        <v>7834825</v>
      </c>
      <c r="Q38" s="31">
        <f>SUM(O38-P38)</f>
        <v>0</v>
      </c>
      <c r="R38" s="124">
        <f t="shared" si="5"/>
        <v>147.6444762206994</v>
      </c>
      <c r="S38" s="129">
        <f t="shared" si="6"/>
        <v>147.6444762206994</v>
      </c>
    </row>
    <row r="39" spans="1:19" ht="12.75">
      <c r="A39" s="152" t="s">
        <v>59</v>
      </c>
      <c r="B39" s="132">
        <v>42449</v>
      </c>
      <c r="C39" s="128">
        <v>42449</v>
      </c>
      <c r="D39" s="128">
        <f>SUM(B39-C39)</f>
        <v>0</v>
      </c>
      <c r="E39" s="132">
        <v>34093</v>
      </c>
      <c r="F39" s="128">
        <v>34093</v>
      </c>
      <c r="G39" s="128">
        <f>SUM(E39-F39)</f>
        <v>0</v>
      </c>
      <c r="H39" s="124">
        <f t="shared" si="1"/>
        <v>80.31520177153762</v>
      </c>
      <c r="I39" s="129">
        <f t="shared" si="2"/>
        <v>80.31520177153762</v>
      </c>
      <c r="J39" s="31">
        <v>8730123</v>
      </c>
      <c r="K39" s="31">
        <v>6937013</v>
      </c>
      <c r="L39" s="31">
        <f>SUM(J39-K39)</f>
        <v>1793110</v>
      </c>
      <c r="M39" s="124">
        <f t="shared" si="3"/>
        <v>25606.790250197988</v>
      </c>
      <c r="N39" s="129">
        <f t="shared" si="4"/>
        <v>20347.323497492154</v>
      </c>
      <c r="O39" s="31">
        <v>2142168</v>
      </c>
      <c r="P39" s="31">
        <v>2083604</v>
      </c>
      <c r="Q39" s="31">
        <f>SUM(O39-P39)</f>
        <v>58564</v>
      </c>
      <c r="R39" s="124">
        <f t="shared" si="5"/>
        <v>24.537661153227738</v>
      </c>
      <c r="S39" s="129">
        <f t="shared" si="6"/>
        <v>30.03604000742106</v>
      </c>
    </row>
    <row r="40" spans="1:19" ht="12.75">
      <c r="A40" s="152" t="s">
        <v>131</v>
      </c>
      <c r="B40" s="132"/>
      <c r="C40" s="128"/>
      <c r="D40" s="128"/>
      <c r="E40" s="132"/>
      <c r="F40" s="128"/>
      <c r="G40" s="128"/>
      <c r="H40" s="124"/>
      <c r="I40" s="129"/>
      <c r="J40" s="31"/>
      <c r="K40" s="31"/>
      <c r="L40" s="31"/>
      <c r="M40" s="124"/>
      <c r="N40" s="129"/>
      <c r="O40" s="31">
        <v>134624</v>
      </c>
      <c r="P40" s="31">
        <v>134624</v>
      </c>
      <c r="Q40" s="31">
        <f>SUM(O40-P40)</f>
        <v>0</v>
      </c>
      <c r="R40" s="124">
        <v>100</v>
      </c>
      <c r="S40" s="129">
        <v>100</v>
      </c>
    </row>
    <row r="41" spans="1:19" ht="18" customHeight="1">
      <c r="A41" s="152" t="s">
        <v>88</v>
      </c>
      <c r="B41" s="125">
        <v>0</v>
      </c>
      <c r="C41" s="126"/>
      <c r="D41" s="128">
        <f>SUM(B41-C41)</f>
        <v>0</v>
      </c>
      <c r="E41" s="125">
        <v>0</v>
      </c>
      <c r="F41" s="128">
        <v>128367</v>
      </c>
      <c r="G41" s="123">
        <f>SUM(E41-F41)</f>
        <v>-128367</v>
      </c>
      <c r="H41" s="124">
        <v>0</v>
      </c>
      <c r="I41" s="129">
        <v>0</v>
      </c>
      <c r="J41" s="13">
        <v>0</v>
      </c>
      <c r="K41" s="31">
        <v>1665909</v>
      </c>
      <c r="L41" s="110">
        <f>SUM(J41-K41)</f>
        <v>-1665909</v>
      </c>
      <c r="M41" s="233">
        <v>100</v>
      </c>
      <c r="N41" s="129">
        <f t="shared" si="4"/>
        <v>1297.7704550234873</v>
      </c>
      <c r="O41" s="31">
        <v>47082</v>
      </c>
      <c r="P41" s="31">
        <v>55771</v>
      </c>
      <c r="Q41" s="110">
        <f>SUM(O41-P41)</f>
        <v>-8689</v>
      </c>
      <c r="R41" s="124">
        <v>100</v>
      </c>
      <c r="S41" s="129">
        <f>(P41*100)/K41</f>
        <v>3.3477819016524912</v>
      </c>
    </row>
    <row r="42" spans="1:19" ht="18" customHeight="1">
      <c r="A42" s="152" t="s">
        <v>126</v>
      </c>
      <c r="B42" s="125"/>
      <c r="C42" s="126"/>
      <c r="D42" s="128"/>
      <c r="E42" s="125"/>
      <c r="F42" s="128"/>
      <c r="G42" s="123"/>
      <c r="H42" s="124"/>
      <c r="I42" s="129"/>
      <c r="J42" s="13"/>
      <c r="K42" s="31"/>
      <c r="L42" s="110"/>
      <c r="M42" s="233"/>
      <c r="N42" s="129"/>
      <c r="O42" s="31">
        <v>24982</v>
      </c>
      <c r="P42" s="31">
        <v>24982</v>
      </c>
      <c r="Q42" s="110">
        <f>SUM(O42-P42)</f>
        <v>0</v>
      </c>
      <c r="R42" s="124">
        <v>100</v>
      </c>
      <c r="S42" s="129">
        <v>100</v>
      </c>
    </row>
    <row r="43" spans="1:19" ht="8.25" customHeight="1">
      <c r="A43" s="152"/>
      <c r="B43" s="125"/>
      <c r="C43" s="126"/>
      <c r="D43" s="128"/>
      <c r="E43" s="125"/>
      <c r="F43" s="126"/>
      <c r="G43" s="128"/>
      <c r="H43" s="124"/>
      <c r="I43" s="162"/>
      <c r="J43" s="13"/>
      <c r="K43" s="13"/>
      <c r="L43" s="31"/>
      <c r="M43" s="124"/>
      <c r="N43" s="162"/>
      <c r="O43" s="13"/>
      <c r="P43" s="13"/>
      <c r="Q43" s="31"/>
      <c r="R43" s="124"/>
      <c r="S43" s="162"/>
    </row>
    <row r="44" spans="1:19" ht="32.25" customHeight="1">
      <c r="A44" s="153" t="s">
        <v>3</v>
      </c>
      <c r="B44" s="138">
        <f aca="true" t="shared" si="17" ref="B44:G44">SUM(B45:B46)</f>
        <v>4144814</v>
      </c>
      <c r="C44" s="139">
        <f t="shared" si="17"/>
        <v>3199994</v>
      </c>
      <c r="D44" s="139">
        <f t="shared" si="17"/>
        <v>944820</v>
      </c>
      <c r="E44" s="138">
        <f t="shared" si="17"/>
        <v>6054286</v>
      </c>
      <c r="F44" s="139">
        <f t="shared" si="17"/>
        <v>2573212</v>
      </c>
      <c r="G44" s="139">
        <f t="shared" si="17"/>
        <v>3481074</v>
      </c>
      <c r="H44" s="141">
        <f aca="true" t="shared" si="18" ref="H44:I50">(E44*100)/B44</f>
        <v>146.06894302132739</v>
      </c>
      <c r="I44" s="142">
        <f t="shared" si="18"/>
        <v>80.41302577442333</v>
      </c>
      <c r="J44" s="178">
        <f>SUM(J45:J46)</f>
        <v>4318301</v>
      </c>
      <c r="K44" s="178">
        <f>SUM(K45:K46)</f>
        <v>3031767</v>
      </c>
      <c r="L44" s="178">
        <f>SUM(L45:L46)</f>
        <v>1286534</v>
      </c>
      <c r="M44" s="141">
        <f aca="true" t="shared" si="19" ref="M44:N50">(J44*100)/E44</f>
        <v>71.32634632721349</v>
      </c>
      <c r="N44" s="142">
        <f t="shared" si="19"/>
        <v>117.82033505206722</v>
      </c>
      <c r="O44" s="178">
        <f>SUM(O45:O46)</f>
        <v>2680512</v>
      </c>
      <c r="P44" s="178">
        <f>SUM(P45:P46)</f>
        <v>2203868</v>
      </c>
      <c r="Q44" s="178">
        <f>SUM(Q45:Q46)</f>
        <v>476644</v>
      </c>
      <c r="R44" s="141">
        <f aca="true" t="shared" si="20" ref="R44:S50">(O44*100)/J44</f>
        <v>62.073301513720324</v>
      </c>
      <c r="S44" s="142">
        <f t="shared" si="20"/>
        <v>72.69252551399893</v>
      </c>
    </row>
    <row r="45" spans="1:19" ht="18" customHeight="1">
      <c r="A45" s="154" t="s">
        <v>4</v>
      </c>
      <c r="B45" s="121">
        <v>2365192</v>
      </c>
      <c r="C45" s="122">
        <v>2310183</v>
      </c>
      <c r="D45" s="128">
        <f>SUM(B45-C45)</f>
        <v>55009</v>
      </c>
      <c r="E45" s="121">
        <v>2397881</v>
      </c>
      <c r="F45" s="122">
        <v>2142139</v>
      </c>
      <c r="G45" s="128">
        <f>SUM(E45-F45)</f>
        <v>255742</v>
      </c>
      <c r="H45" s="124">
        <f t="shared" si="18"/>
        <v>101.38208652828185</v>
      </c>
      <c r="I45" s="129">
        <f t="shared" si="18"/>
        <v>92.72594422173482</v>
      </c>
      <c r="J45" s="31">
        <v>2504984</v>
      </c>
      <c r="K45" s="31">
        <v>2483501</v>
      </c>
      <c r="L45" s="31">
        <f>SUM(J45-K45)</f>
        <v>21483</v>
      </c>
      <c r="M45" s="124">
        <f t="shared" si="19"/>
        <v>104.46656860786669</v>
      </c>
      <c r="N45" s="129">
        <f t="shared" si="19"/>
        <v>115.93556720642312</v>
      </c>
      <c r="O45" s="31">
        <v>2680512</v>
      </c>
      <c r="P45" s="31">
        <v>2203868</v>
      </c>
      <c r="Q45" s="31">
        <f>SUM(O45-P45)</f>
        <v>476644</v>
      </c>
      <c r="R45" s="124">
        <f t="shared" si="20"/>
        <v>107.00715054467413</v>
      </c>
      <c r="S45" s="129">
        <f t="shared" si="20"/>
        <v>88.74037095213572</v>
      </c>
    </row>
    <row r="46" spans="1:19" ht="33" customHeight="1">
      <c r="A46" s="154" t="s">
        <v>72</v>
      </c>
      <c r="B46" s="121">
        <v>1779622</v>
      </c>
      <c r="C46" s="122">
        <v>889811</v>
      </c>
      <c r="D46" s="128">
        <f>SUM(B46-C46)</f>
        <v>889811</v>
      </c>
      <c r="E46" s="121">
        <v>3656405</v>
      </c>
      <c r="F46" s="122">
        <v>431073</v>
      </c>
      <c r="G46" s="128">
        <f>SUM(E46-F46)</f>
        <v>3225332</v>
      </c>
      <c r="H46" s="124">
        <f t="shared" si="18"/>
        <v>205.45964255330625</v>
      </c>
      <c r="I46" s="129">
        <f t="shared" si="18"/>
        <v>48.445456394672576</v>
      </c>
      <c r="J46" s="31">
        <v>1813317</v>
      </c>
      <c r="K46" s="31">
        <v>548266</v>
      </c>
      <c r="L46" s="31">
        <f>SUM(J46-K46)</f>
        <v>1265051</v>
      </c>
      <c r="M46" s="124">
        <f t="shared" si="19"/>
        <v>49.592892472250746</v>
      </c>
      <c r="N46" s="129">
        <f t="shared" si="19"/>
        <v>127.18634662806532</v>
      </c>
      <c r="O46" s="31">
        <v>0</v>
      </c>
      <c r="P46" s="31">
        <v>0</v>
      </c>
      <c r="Q46" s="31">
        <f>SUM(O46-P46)</f>
        <v>0</v>
      </c>
      <c r="R46" s="124">
        <f t="shared" si="20"/>
        <v>0</v>
      </c>
      <c r="S46" s="129">
        <f t="shared" si="20"/>
        <v>0</v>
      </c>
    </row>
    <row r="47" spans="1:19" ht="21" customHeight="1">
      <c r="A47" s="153" t="s">
        <v>80</v>
      </c>
      <c r="B47" s="138">
        <f aca="true" t="shared" si="21" ref="B47:D49">SUM(B48)</f>
        <v>801919</v>
      </c>
      <c r="C47" s="139">
        <f t="shared" si="21"/>
        <v>764919</v>
      </c>
      <c r="D47" s="139">
        <f t="shared" si="21"/>
        <v>37000</v>
      </c>
      <c r="E47" s="138">
        <f aca="true" t="shared" si="22" ref="E47:G49">SUM(E48)</f>
        <v>5574449</v>
      </c>
      <c r="F47" s="139">
        <f t="shared" si="22"/>
        <v>2679620</v>
      </c>
      <c r="G47" s="139">
        <f t="shared" si="22"/>
        <v>2894829</v>
      </c>
      <c r="H47" s="141">
        <f t="shared" si="18"/>
        <v>695.1386611365986</v>
      </c>
      <c r="I47" s="142">
        <f t="shared" si="18"/>
        <v>350.3142162764946</v>
      </c>
      <c r="J47" s="178">
        <f aca="true" t="shared" si="23" ref="J47:L49">SUM(J48)</f>
        <v>5540108</v>
      </c>
      <c r="K47" s="178">
        <f t="shared" si="23"/>
        <v>4937969</v>
      </c>
      <c r="L47" s="178">
        <f t="shared" si="23"/>
        <v>602139</v>
      </c>
      <c r="M47" s="141">
        <f t="shared" si="19"/>
        <v>99.3839570511812</v>
      </c>
      <c r="N47" s="142">
        <f t="shared" si="19"/>
        <v>184.27870369679283</v>
      </c>
      <c r="O47" s="178">
        <f aca="true" t="shared" si="24" ref="O47:Q49">SUM(O48)</f>
        <v>1793779</v>
      </c>
      <c r="P47" s="178">
        <f t="shared" si="24"/>
        <v>1757259</v>
      </c>
      <c r="Q47" s="178">
        <f t="shared" si="24"/>
        <v>36520</v>
      </c>
      <c r="R47" s="141">
        <f t="shared" si="20"/>
        <v>32.378051113805</v>
      </c>
      <c r="S47" s="142">
        <f t="shared" si="20"/>
        <v>35.586675412502586</v>
      </c>
    </row>
    <row r="48" spans="1:19" ht="17.25" customHeight="1">
      <c r="A48" s="154" t="s">
        <v>89</v>
      </c>
      <c r="B48" s="121">
        <f t="shared" si="21"/>
        <v>801919</v>
      </c>
      <c r="C48" s="122">
        <f t="shared" si="21"/>
        <v>764919</v>
      </c>
      <c r="D48" s="128">
        <f t="shared" si="21"/>
        <v>37000</v>
      </c>
      <c r="E48" s="121">
        <f t="shared" si="22"/>
        <v>5574449</v>
      </c>
      <c r="F48" s="122">
        <f t="shared" si="22"/>
        <v>2679620</v>
      </c>
      <c r="G48" s="128">
        <f t="shared" si="22"/>
        <v>2894829</v>
      </c>
      <c r="H48" s="124">
        <f t="shared" si="18"/>
        <v>695.1386611365986</v>
      </c>
      <c r="I48" s="129">
        <f t="shared" si="18"/>
        <v>350.3142162764946</v>
      </c>
      <c r="J48" s="31">
        <f t="shared" si="23"/>
        <v>5540108</v>
      </c>
      <c r="K48" s="31">
        <f t="shared" si="23"/>
        <v>4937969</v>
      </c>
      <c r="L48" s="31">
        <f t="shared" si="23"/>
        <v>602139</v>
      </c>
      <c r="M48" s="124">
        <f t="shared" si="19"/>
        <v>99.3839570511812</v>
      </c>
      <c r="N48" s="129">
        <f t="shared" si="19"/>
        <v>184.27870369679283</v>
      </c>
      <c r="O48" s="31">
        <f>SUM(O49)</f>
        <v>1793779</v>
      </c>
      <c r="P48" s="31">
        <f t="shared" si="24"/>
        <v>1757259</v>
      </c>
      <c r="Q48" s="31">
        <f t="shared" si="24"/>
        <v>36520</v>
      </c>
      <c r="R48" s="124">
        <f t="shared" si="20"/>
        <v>32.378051113805</v>
      </c>
      <c r="S48" s="129">
        <f t="shared" si="20"/>
        <v>35.586675412502586</v>
      </c>
    </row>
    <row r="49" spans="1:19" ht="18.75" customHeight="1">
      <c r="A49" s="154" t="s">
        <v>1</v>
      </c>
      <c r="B49" s="121">
        <f t="shared" si="21"/>
        <v>801919</v>
      </c>
      <c r="C49" s="122">
        <f t="shared" si="21"/>
        <v>764919</v>
      </c>
      <c r="D49" s="128">
        <f t="shared" si="21"/>
        <v>37000</v>
      </c>
      <c r="E49" s="121">
        <f t="shared" si="22"/>
        <v>5574449</v>
      </c>
      <c r="F49" s="122">
        <f t="shared" si="22"/>
        <v>2679620</v>
      </c>
      <c r="G49" s="128">
        <f t="shared" si="22"/>
        <v>2894829</v>
      </c>
      <c r="H49" s="124">
        <f t="shared" si="18"/>
        <v>695.1386611365986</v>
      </c>
      <c r="I49" s="129">
        <f t="shared" si="18"/>
        <v>350.3142162764946</v>
      </c>
      <c r="J49" s="31">
        <f t="shared" si="23"/>
        <v>5540108</v>
      </c>
      <c r="K49" s="31">
        <f t="shared" si="23"/>
        <v>4937969</v>
      </c>
      <c r="L49" s="31">
        <f t="shared" si="23"/>
        <v>602139</v>
      </c>
      <c r="M49" s="124">
        <f t="shared" si="19"/>
        <v>99.3839570511812</v>
      </c>
      <c r="N49" s="129">
        <f t="shared" si="19"/>
        <v>184.27870369679283</v>
      </c>
      <c r="O49" s="31">
        <f>SUM(O50)</f>
        <v>1793779</v>
      </c>
      <c r="P49" s="31">
        <f t="shared" si="24"/>
        <v>1757259</v>
      </c>
      <c r="Q49" s="31">
        <f t="shared" si="24"/>
        <v>36520</v>
      </c>
      <c r="R49" s="124">
        <f t="shared" si="20"/>
        <v>32.378051113805</v>
      </c>
      <c r="S49" s="129">
        <f t="shared" si="20"/>
        <v>35.586675412502586</v>
      </c>
    </row>
    <row r="50" spans="1:19" ht="12.75">
      <c r="A50" s="155" t="s">
        <v>90</v>
      </c>
      <c r="B50" s="121">
        <v>801919</v>
      </c>
      <c r="C50" s="122">
        <v>764919</v>
      </c>
      <c r="D50" s="128">
        <f>SUM(B50-C50)</f>
        <v>37000</v>
      </c>
      <c r="E50" s="121">
        <v>5574449</v>
      </c>
      <c r="F50" s="122">
        <v>2679620</v>
      </c>
      <c r="G50" s="128">
        <f>SUM(E50-F50)</f>
        <v>2894829</v>
      </c>
      <c r="H50" s="124">
        <f t="shared" si="18"/>
        <v>695.1386611365986</v>
      </c>
      <c r="I50" s="129">
        <f t="shared" si="18"/>
        <v>350.3142162764946</v>
      </c>
      <c r="J50" s="31">
        <v>5540108</v>
      </c>
      <c r="K50" s="31">
        <v>4937969</v>
      </c>
      <c r="L50" s="31">
        <f>SUM(J50-K50)</f>
        <v>602139</v>
      </c>
      <c r="M50" s="124">
        <f t="shared" si="19"/>
        <v>99.3839570511812</v>
      </c>
      <c r="N50" s="129">
        <f t="shared" si="19"/>
        <v>184.27870369679283</v>
      </c>
      <c r="O50" s="31">
        <v>1793779</v>
      </c>
      <c r="P50" s="31">
        <v>1757259</v>
      </c>
      <c r="Q50" s="31">
        <f>SUM(O50-P50)</f>
        <v>36520</v>
      </c>
      <c r="R50" s="124">
        <f t="shared" si="20"/>
        <v>32.378051113805</v>
      </c>
      <c r="S50" s="129">
        <f t="shared" si="20"/>
        <v>35.586675412502586</v>
      </c>
    </row>
    <row r="51" spans="1:19" ht="14.25" customHeight="1">
      <c r="A51" s="156"/>
      <c r="B51" s="136"/>
      <c r="C51" s="137"/>
      <c r="D51" s="137"/>
      <c r="E51" s="136"/>
      <c r="F51" s="137"/>
      <c r="G51" s="137"/>
      <c r="H51" s="34"/>
      <c r="I51" s="161"/>
      <c r="J51" s="29"/>
      <c r="K51" s="29"/>
      <c r="L51" s="29"/>
      <c r="M51" s="34"/>
      <c r="N51" s="161"/>
      <c r="O51" s="29"/>
      <c r="P51" s="29"/>
      <c r="Q51" s="29"/>
      <c r="R51" s="34"/>
      <c r="S51" s="161"/>
    </row>
    <row r="52" spans="1:19" ht="25.5" customHeight="1" thickBot="1">
      <c r="A52" s="157" t="s">
        <v>6</v>
      </c>
      <c r="B52" s="143">
        <f aca="true" t="shared" si="25" ref="B52:G52">SUM(B9+B26+B44+B47)</f>
        <v>18013892</v>
      </c>
      <c r="C52" s="144">
        <f t="shared" si="25"/>
        <v>20306117</v>
      </c>
      <c r="D52" s="234">
        <f t="shared" si="25"/>
        <v>-2292225</v>
      </c>
      <c r="E52" s="143">
        <f t="shared" si="25"/>
        <v>46520291</v>
      </c>
      <c r="F52" s="144">
        <f t="shared" si="25"/>
        <v>31380528</v>
      </c>
      <c r="G52" s="144">
        <f t="shared" si="25"/>
        <v>15139763</v>
      </c>
      <c r="H52" s="145">
        <f>(E52*100)/B52</f>
        <v>258.246752006729</v>
      </c>
      <c r="I52" s="146">
        <f>(F52*100)/C52</f>
        <v>154.53731503664633</v>
      </c>
      <c r="J52" s="144">
        <f>SUM(J9+J26+J44+J47)</f>
        <v>40234411</v>
      </c>
      <c r="K52" s="144">
        <f>SUM(K9+K26+K44+K47)</f>
        <v>37848931</v>
      </c>
      <c r="L52" s="144">
        <f>SUM(L9+L26+L44+L47)</f>
        <v>2385480</v>
      </c>
      <c r="M52" s="145">
        <f>(J52*100)/E52</f>
        <v>86.487874721162</v>
      </c>
      <c r="N52" s="146">
        <f>(K52*100)/F52</f>
        <v>120.61279211108238</v>
      </c>
      <c r="O52" s="144">
        <f>SUM(O9+O26+O44+O47)</f>
        <v>30809092</v>
      </c>
      <c r="P52" s="144">
        <f>SUM(P9+P26+P44+P47)</f>
        <v>32279121</v>
      </c>
      <c r="Q52" s="234">
        <f>SUM(Q9+Q26+Q44+Q47)</f>
        <v>-1470029</v>
      </c>
      <c r="R52" s="145">
        <f>(O52*100)/J52</f>
        <v>76.57398538778162</v>
      </c>
      <c r="S52" s="146">
        <f>(P52*100)/K52</f>
        <v>85.28410221149971</v>
      </c>
    </row>
    <row r="53" spans="1:14" ht="12.75">
      <c r="A53" s="22"/>
      <c r="E53" s="23"/>
      <c r="F53" s="23"/>
      <c r="G53" s="23"/>
      <c r="H53" s="24"/>
      <c r="I53" s="24"/>
      <c r="J53" s="24"/>
      <c r="K53" s="24"/>
      <c r="L53" s="24"/>
      <c r="M53" s="24"/>
      <c r="N53" s="24"/>
    </row>
    <row r="54" ht="18.75">
      <c r="A54" s="22" t="s">
        <v>56</v>
      </c>
    </row>
  </sheetData>
  <sheetProtection/>
  <mergeCells count="11">
    <mergeCell ref="B7:D7"/>
    <mergeCell ref="Q6:S6"/>
    <mergeCell ref="J7:N7"/>
    <mergeCell ref="O7:S7"/>
    <mergeCell ref="A1:S1"/>
    <mergeCell ref="A2:S2"/>
    <mergeCell ref="A3:S3"/>
    <mergeCell ref="A4:S4"/>
    <mergeCell ref="A5:S5"/>
    <mergeCell ref="E7:I7"/>
    <mergeCell ref="A7:A8"/>
  </mergeCells>
  <printOptions/>
  <pageMargins left="0.3937007874015748" right="0.3937007874015748" top="0.5905511811023623" bottom="0.5905511811023623" header="0" footer="0"/>
  <pageSetup horizontalDpi="600" verticalDpi="600" orientation="landscape" paperSize="5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5.140625" style="252" customWidth="1"/>
    <col min="2" max="2" width="4.7109375" style="252" customWidth="1"/>
    <col min="3" max="3" width="28.00390625" style="252" customWidth="1"/>
    <col min="4" max="4" width="11.57421875" style="252" customWidth="1"/>
    <col min="5" max="5" width="14.00390625" style="252" customWidth="1"/>
    <col min="6" max="6" width="12.140625" style="252" customWidth="1"/>
    <col min="7" max="7" width="8.7109375" style="252" customWidth="1"/>
    <col min="8" max="16384" width="11.57421875" style="252" customWidth="1"/>
  </cols>
  <sheetData>
    <row r="1" spans="1:8" ht="19.5" customHeight="1" thickBot="1">
      <c r="A1" s="374"/>
      <c r="B1" s="284" t="s">
        <v>163</v>
      </c>
      <c r="C1" s="284"/>
      <c r="D1" s="284"/>
      <c r="E1" s="375" t="s">
        <v>164</v>
      </c>
      <c r="F1" s="375"/>
      <c r="G1" s="375"/>
      <c r="H1" s="285"/>
    </row>
    <row r="2" spans="1:8" ht="13.5">
      <c r="A2" s="374"/>
      <c r="B2" s="376" t="s">
        <v>165</v>
      </c>
      <c r="C2" s="377"/>
      <c r="D2" s="377"/>
      <c r="E2" s="377"/>
      <c r="F2" s="377"/>
      <c r="G2" s="378"/>
      <c r="H2" s="283"/>
    </row>
    <row r="3" spans="1:8" ht="14.25" thickBot="1">
      <c r="A3" s="374"/>
      <c r="B3" s="379" t="s">
        <v>183</v>
      </c>
      <c r="C3" s="380"/>
      <c r="D3" s="380"/>
      <c r="E3" s="380"/>
      <c r="F3" s="380"/>
      <c r="G3" s="381"/>
      <c r="H3" s="283"/>
    </row>
    <row r="4" spans="1:8" ht="13.5" customHeight="1">
      <c r="A4" s="374"/>
      <c r="B4" s="382"/>
      <c r="C4" s="382"/>
      <c r="D4" s="382"/>
      <c r="E4" s="382"/>
      <c r="F4" s="382"/>
      <c r="G4" s="382"/>
      <c r="H4" s="286"/>
    </row>
    <row r="5" spans="1:9" ht="13.5" customHeight="1" thickBot="1">
      <c r="A5" s="374"/>
      <c r="B5" s="383"/>
      <c r="C5" s="383"/>
      <c r="D5" s="383"/>
      <c r="E5" s="383"/>
      <c r="F5" s="383"/>
      <c r="G5" s="383"/>
      <c r="H5" s="286"/>
      <c r="I5" s="286"/>
    </row>
    <row r="6" spans="1:8" ht="14.25" thickBot="1">
      <c r="A6" s="374"/>
      <c r="B6" s="363" t="s">
        <v>0</v>
      </c>
      <c r="C6" s="364"/>
      <c r="D6" s="367" t="s">
        <v>166</v>
      </c>
      <c r="E6" s="368"/>
      <c r="F6" s="365" t="s">
        <v>60</v>
      </c>
      <c r="G6" s="370"/>
      <c r="H6" s="371"/>
    </row>
    <row r="7" spans="1:10" ht="14.25" thickBot="1">
      <c r="A7" s="374"/>
      <c r="B7" s="365"/>
      <c r="C7" s="366"/>
      <c r="D7" s="299">
        <v>42978</v>
      </c>
      <c r="E7" s="300">
        <v>43343</v>
      </c>
      <c r="F7" s="301" t="s">
        <v>167</v>
      </c>
      <c r="G7" s="302" t="s">
        <v>168</v>
      </c>
      <c r="H7" s="371"/>
      <c r="I7" s="287"/>
      <c r="J7" s="287"/>
    </row>
    <row r="8" spans="1:10" ht="23.25" customHeight="1">
      <c r="A8" s="374"/>
      <c r="B8" s="304" t="s">
        <v>169</v>
      </c>
      <c r="C8" s="305" t="s">
        <v>170</v>
      </c>
      <c r="D8" s="306">
        <f>+D9+D10+D11</f>
        <v>3883.32</v>
      </c>
      <c r="E8" s="307">
        <f>+E9+E10+E11</f>
        <v>4140.0199999999995</v>
      </c>
      <c r="F8" s="320">
        <f aca="true" t="shared" si="0" ref="F8:F13">SUM(E8-D8)</f>
        <v>256.69999999999936</v>
      </c>
      <c r="G8" s="321">
        <f aca="true" t="shared" si="1" ref="G8:G13">SUM(F8/D8)</f>
        <v>0.06610323125572946</v>
      </c>
      <c r="H8" s="371"/>
      <c r="I8" s="287"/>
      <c r="J8" s="287"/>
    </row>
    <row r="9" spans="1:10" ht="20.25" customHeight="1">
      <c r="A9" s="374"/>
      <c r="B9" s="288" t="s">
        <v>171</v>
      </c>
      <c r="C9" s="289" t="s">
        <v>7</v>
      </c>
      <c r="D9" s="290">
        <v>2509.1</v>
      </c>
      <c r="E9" s="290">
        <v>2765.12</v>
      </c>
      <c r="F9" s="322">
        <f t="shared" si="0"/>
        <v>256.02</v>
      </c>
      <c r="G9" s="323">
        <f t="shared" si="1"/>
        <v>0.10203658682396077</v>
      </c>
      <c r="H9" s="371"/>
      <c r="I9" s="287"/>
      <c r="J9" s="287"/>
    </row>
    <row r="10" spans="1:10" ht="21.75" customHeight="1">
      <c r="A10" s="374"/>
      <c r="B10" s="288" t="s">
        <v>172</v>
      </c>
      <c r="C10" s="289" t="s">
        <v>8</v>
      </c>
      <c r="D10" s="290">
        <v>925.03</v>
      </c>
      <c r="E10" s="290">
        <v>979.93</v>
      </c>
      <c r="F10" s="322">
        <f t="shared" si="0"/>
        <v>54.89999999999998</v>
      </c>
      <c r="G10" s="323">
        <f t="shared" si="1"/>
        <v>0.059349426505086296</v>
      </c>
      <c r="H10" s="371"/>
      <c r="I10" s="287"/>
      <c r="J10" s="287"/>
    </row>
    <row r="11" spans="1:10" ht="27">
      <c r="A11" s="374"/>
      <c r="B11" s="291">
        <v>30</v>
      </c>
      <c r="C11" s="289" t="s">
        <v>173</v>
      </c>
      <c r="D11" s="290">
        <v>449.19</v>
      </c>
      <c r="E11" s="290">
        <v>394.97</v>
      </c>
      <c r="F11" s="292">
        <f t="shared" si="0"/>
        <v>-54.21999999999997</v>
      </c>
      <c r="G11" s="293">
        <f t="shared" si="1"/>
        <v>-0.12070615997684715</v>
      </c>
      <c r="H11" s="371"/>
      <c r="I11" s="287"/>
      <c r="J11" s="287"/>
    </row>
    <row r="12" spans="1:10" ht="21" customHeight="1" thickBot="1">
      <c r="A12" s="374"/>
      <c r="B12" s="308" t="s">
        <v>174</v>
      </c>
      <c r="C12" s="309" t="s">
        <v>175</v>
      </c>
      <c r="D12" s="310">
        <v>5248.29</v>
      </c>
      <c r="E12" s="310">
        <v>4749.68</v>
      </c>
      <c r="F12" s="316">
        <f t="shared" si="0"/>
        <v>-498.6099999999997</v>
      </c>
      <c r="G12" s="317">
        <f t="shared" si="1"/>
        <v>-0.09500427758374626</v>
      </c>
      <c r="H12" s="371"/>
      <c r="I12" s="287"/>
      <c r="J12" s="287"/>
    </row>
    <row r="13" spans="1:10" ht="30" customHeight="1" thickBot="1">
      <c r="A13" s="374"/>
      <c r="B13" s="372" t="s">
        <v>176</v>
      </c>
      <c r="C13" s="373"/>
      <c r="D13" s="303">
        <f>SUM(D8+D12)</f>
        <v>9131.61</v>
      </c>
      <c r="E13" s="303">
        <f>SUM(E8+E12)</f>
        <v>8889.7</v>
      </c>
      <c r="F13" s="318">
        <f t="shared" si="0"/>
        <v>-241.90999999999985</v>
      </c>
      <c r="G13" s="319">
        <f t="shared" si="1"/>
        <v>-0.026491494928057576</v>
      </c>
      <c r="H13" s="371"/>
      <c r="I13" s="287"/>
      <c r="J13" s="287"/>
    </row>
    <row r="19" spans="5:6" ht="12">
      <c r="E19" s="369"/>
      <c r="F19" s="369"/>
    </row>
  </sheetData>
  <sheetProtection/>
  <mergeCells count="11">
    <mergeCell ref="A1:A13"/>
    <mergeCell ref="E1:G1"/>
    <mergeCell ref="B2:G2"/>
    <mergeCell ref="B3:G3"/>
    <mergeCell ref="B4:G5"/>
    <mergeCell ref="B6:C7"/>
    <mergeCell ref="D6:E6"/>
    <mergeCell ref="E19:F19"/>
    <mergeCell ref="F6:G6"/>
    <mergeCell ref="H6:H13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2"/>
  <sheetViews>
    <sheetView zoomScale="80" zoomScaleNormal="80" zoomScalePageLayoutView="0" workbookViewId="0" topLeftCell="C1">
      <selection activeCell="J21" sqref="J21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421875" style="0" customWidth="1"/>
    <col min="4" max="4" width="10.57421875" style="0" customWidth="1"/>
    <col min="5" max="5" width="10.7109375" style="0" customWidth="1"/>
    <col min="6" max="6" width="12.00390625" style="0" customWidth="1"/>
    <col min="7" max="7" width="12.8515625" style="0" customWidth="1"/>
    <col min="8" max="8" width="11.421875" style="0" customWidth="1"/>
    <col min="9" max="9" width="10.8515625" style="0" customWidth="1"/>
    <col min="10" max="10" width="14.28125" style="0" customWidth="1"/>
    <col min="11" max="11" width="13.7109375" style="0" customWidth="1"/>
    <col min="12" max="12" width="11.00390625" style="0" customWidth="1"/>
    <col min="13" max="13" width="11.8515625" style="0" customWidth="1"/>
    <col min="14" max="14" width="12.7109375" style="0" customWidth="1"/>
    <col min="15" max="15" width="14.00390625" style="0" hidden="1" customWidth="1"/>
    <col min="16" max="16" width="11.8515625" style="0" hidden="1" customWidth="1"/>
    <col min="17" max="17" width="12.28125" style="0" customWidth="1"/>
    <col min="18" max="18" width="12.8515625" style="0" customWidth="1"/>
    <col min="19" max="19" width="14.140625" style="0" customWidth="1"/>
    <col min="20" max="20" width="11.421875" style="0" customWidth="1"/>
    <col min="21" max="21" width="11.7109375" style="0" customWidth="1"/>
  </cols>
  <sheetData>
    <row r="1" spans="2:21" ht="17.25">
      <c r="B1" s="390" t="s">
        <v>91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17.25">
      <c r="B2" s="390" t="s">
        <v>82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2:21" ht="17.25">
      <c r="B3" s="390" t="s">
        <v>78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2:2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25.5" customHeight="1">
      <c r="B5" s="384" t="s">
        <v>92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6"/>
    </row>
    <row r="6" spans="2:21" ht="20.25" customHeight="1" thickBot="1">
      <c r="B6" s="387" t="s">
        <v>184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9"/>
    </row>
    <row r="7" spans="2:16" ht="12.75">
      <c r="B7" s="1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13.5" thickBot="1">
      <c r="B8" s="1"/>
      <c r="C8" s="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21" ht="15.75" hidden="1" thickBot="1">
      <c r="B9" s="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91" t="s">
        <v>71</v>
      </c>
      <c r="T9" s="391"/>
      <c r="U9" s="391"/>
    </row>
    <row r="10" spans="2:21" ht="16.5" customHeight="1" thickBot="1">
      <c r="B10" s="392" t="s">
        <v>0</v>
      </c>
      <c r="C10" s="395" t="s">
        <v>9</v>
      </c>
      <c r="D10" s="396"/>
      <c r="E10" s="397"/>
      <c r="F10" s="398" t="s">
        <v>127</v>
      </c>
      <c r="G10" s="399"/>
      <c r="H10" s="399"/>
      <c r="I10" s="400"/>
      <c r="J10" s="407" t="s">
        <v>10</v>
      </c>
      <c r="K10" s="408"/>
      <c r="L10" s="408"/>
      <c r="M10" s="409"/>
      <c r="N10" s="401" t="s">
        <v>80</v>
      </c>
      <c r="O10" s="402"/>
      <c r="P10" s="402"/>
      <c r="Q10" s="403"/>
      <c r="R10" s="404" t="s">
        <v>11</v>
      </c>
      <c r="S10" s="405"/>
      <c r="T10" s="405"/>
      <c r="U10" s="406"/>
    </row>
    <row r="11" spans="2:21" ht="55.5" thickBot="1">
      <c r="B11" s="393"/>
      <c r="C11" s="80" t="s">
        <v>7</v>
      </c>
      <c r="D11" s="80" t="s">
        <v>12</v>
      </c>
      <c r="E11" s="219" t="s">
        <v>13</v>
      </c>
      <c r="F11" s="80" t="s">
        <v>7</v>
      </c>
      <c r="G11" s="80" t="s">
        <v>8</v>
      </c>
      <c r="H11" s="80" t="s">
        <v>12</v>
      </c>
      <c r="I11" s="226" t="s">
        <v>13</v>
      </c>
      <c r="J11" s="80" t="s">
        <v>7</v>
      </c>
      <c r="K11" s="80" t="s">
        <v>8</v>
      </c>
      <c r="L11" s="80" t="s">
        <v>12</v>
      </c>
      <c r="M11" s="182" t="s">
        <v>13</v>
      </c>
      <c r="N11" s="80" t="s">
        <v>7</v>
      </c>
      <c r="O11" s="80" t="s">
        <v>8</v>
      </c>
      <c r="P11" s="80" t="s">
        <v>12</v>
      </c>
      <c r="Q11" s="213" t="s">
        <v>13</v>
      </c>
      <c r="R11" s="80" t="s">
        <v>14</v>
      </c>
      <c r="S11" s="80" t="s">
        <v>8</v>
      </c>
      <c r="T11" s="80" t="s">
        <v>15</v>
      </c>
      <c r="U11" s="188" t="s">
        <v>13</v>
      </c>
    </row>
    <row r="12" spans="2:21" ht="42" customHeight="1" thickBot="1">
      <c r="B12" s="394"/>
      <c r="C12" s="7">
        <v>1</v>
      </c>
      <c r="D12" s="7">
        <v>3</v>
      </c>
      <c r="E12" s="220" t="s">
        <v>36</v>
      </c>
      <c r="F12" s="7">
        <v>5</v>
      </c>
      <c r="G12" s="7">
        <v>6</v>
      </c>
      <c r="H12" s="7">
        <v>7</v>
      </c>
      <c r="I12" s="227" t="s">
        <v>37</v>
      </c>
      <c r="J12" s="7">
        <v>9</v>
      </c>
      <c r="K12" s="7">
        <v>10</v>
      </c>
      <c r="L12" s="7">
        <v>11</v>
      </c>
      <c r="M12" s="183" t="s">
        <v>93</v>
      </c>
      <c r="N12" s="7">
        <v>13</v>
      </c>
      <c r="O12" s="7">
        <v>14</v>
      </c>
      <c r="P12" s="7">
        <v>15</v>
      </c>
      <c r="Q12" s="214" t="s">
        <v>103</v>
      </c>
      <c r="R12" s="7" t="s">
        <v>104</v>
      </c>
      <c r="S12" s="7" t="s">
        <v>105</v>
      </c>
      <c r="T12" s="7" t="s">
        <v>106</v>
      </c>
      <c r="U12" s="189" t="s">
        <v>107</v>
      </c>
    </row>
    <row r="13" spans="2:24" ht="45.75" customHeight="1" thickBot="1">
      <c r="B13" s="81" t="s">
        <v>17</v>
      </c>
      <c r="C13" s="82">
        <v>2186880</v>
      </c>
      <c r="D13" s="82">
        <v>97122</v>
      </c>
      <c r="E13" s="221">
        <f>SUM(C13:D13)</f>
        <v>2284002</v>
      </c>
      <c r="F13" s="32">
        <v>119215</v>
      </c>
      <c r="G13" s="32">
        <v>408526</v>
      </c>
      <c r="H13" s="32">
        <v>16154</v>
      </c>
      <c r="I13" s="228">
        <f>SUM(F13:H13)</f>
        <v>543895</v>
      </c>
      <c r="J13" s="82">
        <v>2450202</v>
      </c>
      <c r="K13" s="82">
        <v>2917316</v>
      </c>
      <c r="L13" s="82">
        <v>951528</v>
      </c>
      <c r="M13" s="184">
        <f>SUM(J13:L13)</f>
        <v>6319046</v>
      </c>
      <c r="N13" s="82">
        <v>88934</v>
      </c>
      <c r="O13" s="82">
        <v>0</v>
      </c>
      <c r="P13" s="82">
        <v>0</v>
      </c>
      <c r="Q13" s="215">
        <f>SUM(N13:P13)</f>
        <v>88934</v>
      </c>
      <c r="R13" s="82">
        <f>SUM(C13+F13+J13+N13)</f>
        <v>4845231</v>
      </c>
      <c r="S13" s="82">
        <f>SUM(G13+K13+O13)</f>
        <v>3325842</v>
      </c>
      <c r="T13" s="82">
        <f>SUM(D13+H13+L13+P13)</f>
        <v>1064804</v>
      </c>
      <c r="U13" s="190">
        <f>SUM(R13:T13)</f>
        <v>9235877</v>
      </c>
      <c r="W13" s="28"/>
      <c r="X13" s="28"/>
    </row>
    <row r="14" spans="2:21" ht="34.5" customHeight="1" thickBot="1">
      <c r="B14" s="8" t="s">
        <v>18</v>
      </c>
      <c r="C14" s="82">
        <v>1462424</v>
      </c>
      <c r="D14" s="82">
        <v>35946</v>
      </c>
      <c r="E14" s="221">
        <f>SUM(C14:D14)</f>
        <v>1498370</v>
      </c>
      <c r="F14" s="32">
        <v>0</v>
      </c>
      <c r="G14" s="32">
        <v>0</v>
      </c>
      <c r="H14" s="32">
        <v>0</v>
      </c>
      <c r="I14" s="228">
        <f>SUM(F14:H14)</f>
        <v>0</v>
      </c>
      <c r="J14" s="82">
        <v>1216011</v>
      </c>
      <c r="K14" s="82">
        <v>979930</v>
      </c>
      <c r="L14" s="82">
        <v>359028</v>
      </c>
      <c r="M14" s="184">
        <f>SUM(J14:L14)</f>
        <v>2554969</v>
      </c>
      <c r="N14" s="82">
        <v>86688</v>
      </c>
      <c r="O14" s="82">
        <v>0</v>
      </c>
      <c r="P14" s="82"/>
      <c r="Q14" s="215">
        <f>SUM(N14:P14)</f>
        <v>86688</v>
      </c>
      <c r="R14" s="82">
        <f>SUM(C14+F14+J14+N14)</f>
        <v>2765123</v>
      </c>
      <c r="S14" s="82">
        <f>SUM(G14+K14+O14)</f>
        <v>979930</v>
      </c>
      <c r="T14" s="82">
        <f>SUM(D14+H14+L14+P14)</f>
        <v>394974</v>
      </c>
      <c r="U14" s="190">
        <f>SUM(R14:T14)</f>
        <v>4140027</v>
      </c>
    </row>
    <row r="15" spans="2:21" ht="32.25" customHeight="1" thickBot="1">
      <c r="B15" s="10" t="s">
        <v>20</v>
      </c>
      <c r="C15" s="83">
        <f>SUM(C13-C14)</f>
        <v>724456</v>
      </c>
      <c r="D15" s="83">
        <f>SUM(D13-D14)</f>
        <v>61176</v>
      </c>
      <c r="E15" s="222">
        <f>SUM(C15:D15)</f>
        <v>785632</v>
      </c>
      <c r="F15" s="84">
        <f>SUM(F13-F14)</f>
        <v>119215</v>
      </c>
      <c r="G15" s="84">
        <f>SUM(G13-G14)</f>
        <v>408526</v>
      </c>
      <c r="H15" s="84">
        <f>SUM(H13-H14)</f>
        <v>16154</v>
      </c>
      <c r="I15" s="229">
        <f>SUM(F15:H15)</f>
        <v>543895</v>
      </c>
      <c r="J15" s="83">
        <f>SUM(J13-J14)</f>
        <v>1234191</v>
      </c>
      <c r="K15" s="83">
        <f>SUM(K13-K14)</f>
        <v>1937386</v>
      </c>
      <c r="L15" s="83">
        <f>SUM(L13-L14)</f>
        <v>592500</v>
      </c>
      <c r="M15" s="185">
        <f>SUM(J15:L15)</f>
        <v>3764077</v>
      </c>
      <c r="N15" s="83">
        <f>SUM(N13-N14)</f>
        <v>2246</v>
      </c>
      <c r="O15" s="83">
        <f>SUM(O13-O14)</f>
        <v>0</v>
      </c>
      <c r="P15" s="83">
        <f>SUM(P13-P14)</f>
        <v>0</v>
      </c>
      <c r="Q15" s="216">
        <f>SUM(N15:P15)</f>
        <v>2246</v>
      </c>
      <c r="R15" s="83">
        <f>SUM(R13-R14)</f>
        <v>2080108</v>
      </c>
      <c r="S15" s="83">
        <f>SUM(S13-S14)</f>
        <v>2345912</v>
      </c>
      <c r="T15" s="83">
        <f>SUM(T13-T14)</f>
        <v>669830</v>
      </c>
      <c r="U15" s="191">
        <f>SUM(R15:T15)</f>
        <v>5095850</v>
      </c>
    </row>
    <row r="16" spans="2:21" ht="33" customHeight="1" thickBot="1">
      <c r="B16" s="8" t="s">
        <v>94</v>
      </c>
      <c r="C16" s="85">
        <f>SUM(C14/C13)</f>
        <v>0.6687262218320164</v>
      </c>
      <c r="D16" s="85">
        <f aca="true" t="shared" si="0" ref="D16:U16">SUM(D14/D13)</f>
        <v>0.3701118181256564</v>
      </c>
      <c r="E16" s="223">
        <f t="shared" si="0"/>
        <v>0.6560283222168807</v>
      </c>
      <c r="F16" s="85">
        <f t="shared" si="0"/>
        <v>0</v>
      </c>
      <c r="G16" s="85">
        <f t="shared" si="0"/>
        <v>0</v>
      </c>
      <c r="H16" s="85">
        <v>0</v>
      </c>
      <c r="I16" s="230">
        <f t="shared" si="0"/>
        <v>0</v>
      </c>
      <c r="J16" s="85">
        <f>SUM(J14/J13)</f>
        <v>0.49629010179568867</v>
      </c>
      <c r="K16" s="85">
        <f>SUM(K14/K13)</f>
        <v>0.33590121879151935</v>
      </c>
      <c r="L16" s="85">
        <f>SUM(L14/L13)</f>
        <v>0.3773173253966252</v>
      </c>
      <c r="M16" s="186">
        <f t="shared" si="0"/>
        <v>0.404328279933395</v>
      </c>
      <c r="N16" s="85">
        <f t="shared" si="0"/>
        <v>0.9747453167517485</v>
      </c>
      <c r="O16" s="85" t="e">
        <f t="shared" si="0"/>
        <v>#DIV/0!</v>
      </c>
      <c r="P16" s="85" t="e">
        <f t="shared" si="0"/>
        <v>#DIV/0!</v>
      </c>
      <c r="Q16" s="217">
        <f t="shared" si="0"/>
        <v>0.9747453167517485</v>
      </c>
      <c r="R16" s="85">
        <f t="shared" si="0"/>
        <v>0.5706896121155007</v>
      </c>
      <c r="S16" s="85">
        <f t="shared" si="0"/>
        <v>0.29464117658024647</v>
      </c>
      <c r="T16" s="85">
        <f t="shared" si="0"/>
        <v>0.3709358717660715</v>
      </c>
      <c r="U16" s="192">
        <f t="shared" si="0"/>
        <v>0.4482548868937947</v>
      </c>
    </row>
    <row r="17" spans="2:21" ht="35.25" customHeight="1" thickBot="1">
      <c r="B17" s="10" t="s">
        <v>95</v>
      </c>
      <c r="C17" s="86">
        <f>SUM(C15/C13)</f>
        <v>0.3312737781679836</v>
      </c>
      <c r="D17" s="86">
        <f>SUM(D15/D13)</f>
        <v>0.6298881818743436</v>
      </c>
      <c r="E17" s="224">
        <f aca="true" t="shared" si="1" ref="E17:U17">SUM(E15/E13)</f>
        <v>0.34397167778311927</v>
      </c>
      <c r="F17" s="86">
        <f>SUM(F15/F13)</f>
        <v>1</v>
      </c>
      <c r="G17" s="87">
        <f>SUM(G15/G13)</f>
        <v>1</v>
      </c>
      <c r="H17" s="87">
        <v>0</v>
      </c>
      <c r="I17" s="231">
        <f t="shared" si="1"/>
        <v>1</v>
      </c>
      <c r="J17" s="86">
        <f>SUM(J15/J13)</f>
        <v>0.5037098982043113</v>
      </c>
      <c r="K17" s="86">
        <f>SUM(K15/K13)</f>
        <v>0.6640987812084806</v>
      </c>
      <c r="L17" s="86">
        <f>SUM(L15/L13)</f>
        <v>0.6226826746033748</v>
      </c>
      <c r="M17" s="187">
        <f t="shared" si="1"/>
        <v>0.595671720066605</v>
      </c>
      <c r="N17" s="86">
        <f t="shared" si="1"/>
        <v>0.025254683248251513</v>
      </c>
      <c r="O17" s="86" t="e">
        <f t="shared" si="1"/>
        <v>#DIV/0!</v>
      </c>
      <c r="P17" s="86" t="e">
        <f t="shared" si="1"/>
        <v>#DIV/0!</v>
      </c>
      <c r="Q17" s="218">
        <f t="shared" si="1"/>
        <v>0.025254683248251513</v>
      </c>
      <c r="R17" s="86">
        <f t="shared" si="1"/>
        <v>0.4293103878844992</v>
      </c>
      <c r="S17" s="86">
        <f t="shared" si="1"/>
        <v>0.7053588234197535</v>
      </c>
      <c r="T17" s="86">
        <f t="shared" si="1"/>
        <v>0.6290641282339285</v>
      </c>
      <c r="U17" s="193">
        <f t="shared" si="1"/>
        <v>0.5517451131062053</v>
      </c>
    </row>
    <row r="18" ht="13.5">
      <c r="B18" s="6"/>
    </row>
    <row r="19" ht="18.75">
      <c r="B19" s="18" t="s">
        <v>55</v>
      </c>
    </row>
    <row r="20" spans="2:10" ht="18.75">
      <c r="B20" s="22" t="s">
        <v>56</v>
      </c>
      <c r="E20" s="177"/>
      <c r="H20" s="177"/>
      <c r="J20" s="177"/>
    </row>
    <row r="21" spans="8:10" ht="12.75">
      <c r="H21" s="177"/>
      <c r="J21" s="177"/>
    </row>
    <row r="22" spans="8:10" ht="12.75">
      <c r="H22" s="177"/>
      <c r="J22" s="177"/>
    </row>
  </sheetData>
  <sheetProtection/>
  <mergeCells count="12">
    <mergeCell ref="B10:B12"/>
    <mergeCell ref="C10:E10"/>
    <mergeCell ref="F10:I10"/>
    <mergeCell ref="N10:Q10"/>
    <mergeCell ref="R10:U10"/>
    <mergeCell ref="J10:M10"/>
    <mergeCell ref="B5:U5"/>
    <mergeCell ref="B6:U6"/>
    <mergeCell ref="B1:U1"/>
    <mergeCell ref="B2:U2"/>
    <mergeCell ref="B3:U3"/>
    <mergeCell ref="S9:U9"/>
  </mergeCells>
  <printOptions verticalCentered="1"/>
  <pageMargins left="0.984251968503937" right="0.1968503937007874" top="0.984251968503937" bottom="0.984251968503937" header="0" footer="0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2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.57421875" style="25" customWidth="1"/>
    <col min="2" max="2" width="11.28125" style="25" customWidth="1"/>
    <col min="3" max="3" width="11.57421875" style="25" customWidth="1"/>
    <col min="4" max="4" width="13.28125" style="25" customWidth="1"/>
    <col min="5" max="5" width="10.7109375" style="25" customWidth="1"/>
    <col min="6" max="6" width="11.8515625" style="25" customWidth="1"/>
    <col min="7" max="7" width="9.7109375" style="25" customWidth="1"/>
    <col min="8" max="8" width="10.57421875" style="25" hidden="1" customWidth="1"/>
    <col min="9" max="9" width="13.28125" style="25" customWidth="1"/>
    <col min="10" max="10" width="11.00390625" style="25" customWidth="1"/>
    <col min="11" max="11" width="11.421875" style="25" customWidth="1"/>
    <col min="12" max="12" width="11.00390625" style="25" customWidth="1"/>
    <col min="13" max="13" width="12.28125" style="25" customWidth="1"/>
    <col min="14" max="14" width="13.00390625" style="25" customWidth="1"/>
    <col min="15" max="15" width="11.00390625" style="25" customWidth="1"/>
    <col min="16" max="16" width="11.57421875" style="25" customWidth="1"/>
    <col min="17" max="17" width="11.7109375" style="25" customWidth="1"/>
    <col min="18" max="16384" width="9.140625" style="25" customWidth="1"/>
  </cols>
  <sheetData>
    <row r="1" spans="2:17" ht="15">
      <c r="B1" s="327" t="s">
        <v>81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</row>
    <row r="2" spans="2:17" ht="15">
      <c r="B2" s="327" t="s">
        <v>96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2:17" ht="15">
      <c r="B3" s="327" t="s">
        <v>78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2:17" ht="13.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2" customHeight="1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2:17" ht="27" customHeight="1">
      <c r="B6" s="423" t="s">
        <v>63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5"/>
    </row>
    <row r="7" spans="2:17" ht="20.25" customHeight="1" thickBot="1">
      <c r="B7" s="426" t="s">
        <v>185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8"/>
    </row>
    <row r="8" spans="2:12" ht="13.5">
      <c r="B8" s="88"/>
      <c r="F8" s="89"/>
      <c r="G8" s="89"/>
      <c r="H8" s="89"/>
      <c r="I8" s="89"/>
      <c r="J8" s="89"/>
      <c r="K8" s="89"/>
      <c r="L8" s="89"/>
    </row>
    <row r="9" spans="2:17" ht="14.25" thickBot="1">
      <c r="B9" s="88"/>
      <c r="P9" s="422" t="s">
        <v>71</v>
      </c>
      <c r="Q9" s="422"/>
    </row>
    <row r="10" spans="2:17" ht="15.75" customHeight="1" thickBot="1">
      <c r="B10" s="419" t="s">
        <v>0</v>
      </c>
      <c r="C10" s="410" t="s">
        <v>4</v>
      </c>
      <c r="D10" s="411"/>
      <c r="E10" s="411"/>
      <c r="F10" s="411"/>
      <c r="G10" s="412"/>
      <c r="H10" s="413" t="s">
        <v>61</v>
      </c>
      <c r="I10" s="414"/>
      <c r="J10" s="414"/>
      <c r="K10" s="414"/>
      <c r="L10" s="415"/>
      <c r="M10" s="416" t="s">
        <v>16</v>
      </c>
      <c r="N10" s="417"/>
      <c r="O10" s="417"/>
      <c r="P10" s="417"/>
      <c r="Q10" s="418"/>
    </row>
    <row r="11" spans="2:17" ht="60.75" customHeight="1" thickBot="1">
      <c r="B11" s="420"/>
      <c r="C11" s="225" t="s">
        <v>9</v>
      </c>
      <c r="D11" s="108" t="s">
        <v>97</v>
      </c>
      <c r="E11" s="200" t="s">
        <v>10</v>
      </c>
      <c r="F11" s="90" t="s">
        <v>80</v>
      </c>
      <c r="G11" s="194" t="s">
        <v>13</v>
      </c>
      <c r="H11" s="225" t="s">
        <v>9</v>
      </c>
      <c r="I11" s="108" t="s">
        <v>97</v>
      </c>
      <c r="J11" s="200" t="s">
        <v>10</v>
      </c>
      <c r="K11" s="90" t="s">
        <v>80</v>
      </c>
      <c r="L11" s="201" t="s">
        <v>13</v>
      </c>
      <c r="M11" s="225" t="s">
        <v>9</v>
      </c>
      <c r="N11" s="108" t="s">
        <v>97</v>
      </c>
      <c r="O11" s="200" t="s">
        <v>10</v>
      </c>
      <c r="P11" s="90" t="s">
        <v>80</v>
      </c>
      <c r="Q11" s="207" t="s">
        <v>13</v>
      </c>
    </row>
    <row r="12" spans="2:17" ht="30" customHeight="1" thickBot="1">
      <c r="B12" s="421"/>
      <c r="C12" s="91">
        <v>1</v>
      </c>
      <c r="D12" s="91">
        <v>2</v>
      </c>
      <c r="E12" s="91">
        <v>3</v>
      </c>
      <c r="F12" s="91">
        <v>4</v>
      </c>
      <c r="G12" s="195" t="s">
        <v>101</v>
      </c>
      <c r="H12" s="91">
        <v>6</v>
      </c>
      <c r="I12" s="91">
        <v>7</v>
      </c>
      <c r="J12" s="91">
        <v>8</v>
      </c>
      <c r="K12" s="91">
        <v>9</v>
      </c>
      <c r="L12" s="202" t="s">
        <v>102</v>
      </c>
      <c r="M12" s="91" t="s">
        <v>110</v>
      </c>
      <c r="N12" s="91" t="s">
        <v>109</v>
      </c>
      <c r="O12" s="91" t="s">
        <v>111</v>
      </c>
      <c r="P12" s="91" t="s">
        <v>112</v>
      </c>
      <c r="Q12" s="208" t="s">
        <v>113</v>
      </c>
    </row>
    <row r="13" spans="2:17" ht="39.75" customHeight="1" thickBot="1">
      <c r="B13" s="92" t="s">
        <v>19</v>
      </c>
      <c r="C13" s="93">
        <f>SUM(FTO!E13)</f>
        <v>2284002</v>
      </c>
      <c r="D13" s="93">
        <f>SUM(FTO!I13)</f>
        <v>543895</v>
      </c>
      <c r="E13" s="82">
        <f>SUM(FTO!M13)</f>
        <v>6319046</v>
      </c>
      <c r="F13" s="82">
        <f>SUM(FTO!Q13)</f>
        <v>88934</v>
      </c>
      <c r="G13" s="196">
        <f>SUM(C13:F13)</f>
        <v>9235877</v>
      </c>
      <c r="H13" s="93">
        <v>0</v>
      </c>
      <c r="I13" s="93">
        <v>533890</v>
      </c>
      <c r="J13" s="82">
        <v>18298291</v>
      </c>
      <c r="K13" s="82">
        <v>1866322</v>
      </c>
      <c r="L13" s="203">
        <f>SUM(H13:K13)</f>
        <v>20698503</v>
      </c>
      <c r="M13" s="93">
        <f aca="true" t="shared" si="0" ref="M13:P15">SUM(C13+H13)</f>
        <v>2284002</v>
      </c>
      <c r="N13" s="93">
        <f t="shared" si="0"/>
        <v>1077785</v>
      </c>
      <c r="O13" s="82">
        <f t="shared" si="0"/>
        <v>24617337</v>
      </c>
      <c r="P13" s="82">
        <f t="shared" si="0"/>
        <v>1955256</v>
      </c>
      <c r="Q13" s="209">
        <f>SUM(M13:P13)</f>
        <v>29934380</v>
      </c>
    </row>
    <row r="14" spans="2:17" ht="34.5" customHeight="1" thickBot="1">
      <c r="B14" s="92" t="s">
        <v>18</v>
      </c>
      <c r="C14" s="93">
        <f>SUM(FTO!E14)</f>
        <v>1498370</v>
      </c>
      <c r="D14" s="93">
        <f>SUM(FTO!I14)</f>
        <v>0</v>
      </c>
      <c r="E14" s="93">
        <f>SUM(FTO!M14)</f>
        <v>2554969</v>
      </c>
      <c r="F14" s="93">
        <f>SUM(FTO!Q14)</f>
        <v>86688</v>
      </c>
      <c r="G14" s="196">
        <f>SUM(C14:F14)</f>
        <v>4140027</v>
      </c>
      <c r="H14" s="93">
        <v>0</v>
      </c>
      <c r="I14" s="93">
        <v>0</v>
      </c>
      <c r="J14" s="82">
        <v>4749680</v>
      </c>
      <c r="K14" s="82">
        <v>1465000</v>
      </c>
      <c r="L14" s="203">
        <f>SUM(H14:K14)</f>
        <v>6214680</v>
      </c>
      <c r="M14" s="93">
        <f t="shared" si="0"/>
        <v>1498370</v>
      </c>
      <c r="N14" s="93">
        <f t="shared" si="0"/>
        <v>0</v>
      </c>
      <c r="O14" s="82">
        <f t="shared" si="0"/>
        <v>7304649</v>
      </c>
      <c r="P14" s="82">
        <f t="shared" si="0"/>
        <v>1551688</v>
      </c>
      <c r="Q14" s="209">
        <f>SUM(M14:P14)</f>
        <v>10354707</v>
      </c>
    </row>
    <row r="15" spans="2:17" ht="44.25" customHeight="1" thickBot="1">
      <c r="B15" s="107" t="s">
        <v>21</v>
      </c>
      <c r="C15" s="83">
        <f>SUM(C13-C14)</f>
        <v>785632</v>
      </c>
      <c r="D15" s="83">
        <f>SUM(D13-D14)</f>
        <v>543895</v>
      </c>
      <c r="E15" s="83">
        <f>SUM(E13-E14)</f>
        <v>3764077</v>
      </c>
      <c r="F15" s="83">
        <f>SUM(F13-F14)</f>
        <v>2246</v>
      </c>
      <c r="G15" s="197">
        <f>SUM(C15:F15)</f>
        <v>5095850</v>
      </c>
      <c r="H15" s="83">
        <f>SUM(H13-H14)</f>
        <v>0</v>
      </c>
      <c r="I15" s="83">
        <f>SUM(I13-I14)</f>
        <v>533890</v>
      </c>
      <c r="J15" s="83">
        <f>SUM(J13-J14)</f>
        <v>13548611</v>
      </c>
      <c r="K15" s="83">
        <f>SUM(K13-K14)</f>
        <v>401322</v>
      </c>
      <c r="L15" s="204">
        <f>SUM(H15:K15)</f>
        <v>14483823</v>
      </c>
      <c r="M15" s="83">
        <f>SUM(C15+H15)</f>
        <v>785632</v>
      </c>
      <c r="N15" s="83">
        <f>SUM(D15+I15)</f>
        <v>1077785</v>
      </c>
      <c r="O15" s="83">
        <f>SUM(E15+J15)</f>
        <v>17312688</v>
      </c>
      <c r="P15" s="83">
        <f t="shared" si="0"/>
        <v>403568</v>
      </c>
      <c r="Q15" s="210">
        <f>SUM(M15:P15)</f>
        <v>19579673</v>
      </c>
    </row>
    <row r="16" spans="2:17" ht="34.5" customHeight="1" thickBot="1">
      <c r="B16" s="92" t="s">
        <v>73</v>
      </c>
      <c r="C16" s="85">
        <f aca="true" t="shared" si="1" ref="C16:Q16">SUM(C14/C13)</f>
        <v>0.6560283222168807</v>
      </c>
      <c r="D16" s="85">
        <f t="shared" si="1"/>
        <v>0</v>
      </c>
      <c r="E16" s="85">
        <f>SUM(E14/E13)</f>
        <v>0.404328279933395</v>
      </c>
      <c r="F16" s="85">
        <f t="shared" si="1"/>
        <v>0.9747453167517485</v>
      </c>
      <c r="G16" s="198">
        <f t="shared" si="1"/>
        <v>0.4482548868937947</v>
      </c>
      <c r="H16" s="85" t="e">
        <f>SUM(H14/H13)</f>
        <v>#DIV/0!</v>
      </c>
      <c r="I16" s="85">
        <f>SUM(I14/I13)</f>
        <v>0</v>
      </c>
      <c r="J16" s="85">
        <f>SUM(J14/J13)</f>
        <v>0.25956959587100237</v>
      </c>
      <c r="K16" s="85">
        <f t="shared" si="1"/>
        <v>0.7849663670041933</v>
      </c>
      <c r="L16" s="205">
        <f t="shared" si="1"/>
        <v>0.30024780052934263</v>
      </c>
      <c r="M16" s="85">
        <f t="shared" si="1"/>
        <v>0.6560283222168807</v>
      </c>
      <c r="N16" s="85">
        <f t="shared" si="1"/>
        <v>0</v>
      </c>
      <c r="O16" s="85">
        <f>SUM(O14/O13)</f>
        <v>0.29672783047167123</v>
      </c>
      <c r="P16" s="85">
        <f t="shared" si="1"/>
        <v>0.7935983830250362</v>
      </c>
      <c r="Q16" s="211">
        <f t="shared" si="1"/>
        <v>0.3459135281906624</v>
      </c>
    </row>
    <row r="17" spans="2:17" ht="34.5" customHeight="1" thickBot="1">
      <c r="B17" s="94" t="s">
        <v>33</v>
      </c>
      <c r="C17" s="95">
        <f aca="true" t="shared" si="2" ref="C17:Q17">SUM(C15/C13)</f>
        <v>0.34397167778311927</v>
      </c>
      <c r="D17" s="95">
        <f t="shared" si="2"/>
        <v>1</v>
      </c>
      <c r="E17" s="95">
        <f>SUM(E15/E13)</f>
        <v>0.595671720066605</v>
      </c>
      <c r="F17" s="95">
        <f t="shared" si="2"/>
        <v>0.025254683248251513</v>
      </c>
      <c r="G17" s="199">
        <f t="shared" si="2"/>
        <v>0.5517451131062053</v>
      </c>
      <c r="H17" s="95">
        <v>0</v>
      </c>
      <c r="I17" s="95">
        <f>SUM(I15/I13)</f>
        <v>1</v>
      </c>
      <c r="J17" s="95">
        <f>SUM(J15/J13)</f>
        <v>0.7404304041289976</v>
      </c>
      <c r="K17" s="95">
        <f t="shared" si="2"/>
        <v>0.21503363299580672</v>
      </c>
      <c r="L17" s="206">
        <f t="shared" si="2"/>
        <v>0.6997521994706574</v>
      </c>
      <c r="M17" s="95">
        <f t="shared" si="2"/>
        <v>0.34397167778311927</v>
      </c>
      <c r="N17" s="95">
        <f t="shared" si="2"/>
        <v>1</v>
      </c>
      <c r="O17" s="95">
        <f>SUM(O15/O13)</f>
        <v>0.7032721695283287</v>
      </c>
      <c r="P17" s="95">
        <f t="shared" si="2"/>
        <v>0.2064016169749639</v>
      </c>
      <c r="Q17" s="212">
        <f t="shared" si="2"/>
        <v>0.6540864718093377</v>
      </c>
    </row>
    <row r="20" spans="10:16" ht="13.5">
      <c r="J20" s="109"/>
      <c r="L20" s="109"/>
      <c r="P20" s="109"/>
    </row>
    <row r="21" ht="15">
      <c r="B21" s="88" t="s">
        <v>98</v>
      </c>
    </row>
    <row r="22" ht="15">
      <c r="B22" s="96" t="s">
        <v>99</v>
      </c>
    </row>
  </sheetData>
  <sheetProtection/>
  <mergeCells count="10">
    <mergeCell ref="C10:G10"/>
    <mergeCell ref="H10:L10"/>
    <mergeCell ref="M10:Q10"/>
    <mergeCell ref="B10:B12"/>
    <mergeCell ref="B1:Q1"/>
    <mergeCell ref="B2:Q2"/>
    <mergeCell ref="B3:Q3"/>
    <mergeCell ref="P9:Q9"/>
    <mergeCell ref="B6:Q6"/>
    <mergeCell ref="B7:Q7"/>
  </mergeCells>
  <printOptions verticalCentered="1"/>
  <pageMargins left="1.1811023622047245" right="0.1968503937007874" top="0.7874015748031497" bottom="0.5905511811023623" header="0" footer="0"/>
  <pageSetup horizontalDpi="600" verticalDpi="600"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20" zoomScaleNormal="120" zoomScalePageLayoutView="0" workbookViewId="0" topLeftCell="A1">
      <selection activeCell="E51" sqref="E51"/>
    </sheetView>
  </sheetViews>
  <sheetFormatPr defaultColWidth="11.421875" defaultRowHeight="12.75"/>
  <cols>
    <col min="1" max="1" width="17.7109375" style="0" customWidth="1"/>
    <col min="2" max="2" width="18.28125" style="0" customWidth="1"/>
    <col min="3" max="3" width="17.00390625" style="0" customWidth="1"/>
    <col min="4" max="4" width="16.140625" style="0" customWidth="1"/>
    <col min="5" max="5" width="11.8515625" style="0" customWidth="1"/>
    <col min="7" max="13" width="0" style="0" hidden="1" customWidth="1"/>
  </cols>
  <sheetData>
    <row r="1" spans="1:5" ht="15">
      <c r="A1" s="327" t="s">
        <v>65</v>
      </c>
      <c r="B1" s="327"/>
      <c r="C1" s="327"/>
      <c r="D1" s="327"/>
      <c r="E1" s="327"/>
    </row>
    <row r="3" spans="1:5" ht="15">
      <c r="A3" s="54" t="s">
        <v>62</v>
      </c>
      <c r="B3" s="40"/>
      <c r="C3" s="40"/>
      <c r="D3" s="40"/>
      <c r="E3" s="40"/>
    </row>
    <row r="4" spans="1:5" ht="12.75">
      <c r="A4" s="430"/>
      <c r="B4" s="430"/>
      <c r="C4" s="430"/>
      <c r="D4" s="430"/>
      <c r="E4" s="430"/>
    </row>
    <row r="5" spans="1:5" ht="15">
      <c r="A5" s="327" t="s">
        <v>64</v>
      </c>
      <c r="B5" s="327"/>
      <c r="C5" s="327"/>
      <c r="D5" s="327"/>
      <c r="E5" s="327"/>
    </row>
    <row r="6" spans="1:10" ht="13.5">
      <c r="A6" s="431" t="s">
        <v>185</v>
      </c>
      <c r="B6" s="431"/>
      <c r="C6" s="431"/>
      <c r="D6" s="431"/>
      <c r="E6" s="431"/>
      <c r="I6" s="28"/>
      <c r="J6" s="28"/>
    </row>
    <row r="7" spans="7:10" ht="13.5" thickBot="1">
      <c r="G7" s="28"/>
      <c r="I7" s="28"/>
      <c r="J7" s="28"/>
    </row>
    <row r="8" spans="1:10" ht="13.5" thickBot="1">
      <c r="A8" s="55" t="s">
        <v>28</v>
      </c>
      <c r="B8" s="35" t="s">
        <v>29</v>
      </c>
      <c r="C8" s="33" t="s">
        <v>30</v>
      </c>
      <c r="D8" s="35" t="s">
        <v>31</v>
      </c>
      <c r="E8" s="19" t="s">
        <v>60</v>
      </c>
      <c r="G8" s="28">
        <f>SUM(C11/B11)</f>
        <v>0.3459277076234382</v>
      </c>
      <c r="H8" s="28">
        <f>SUM(C9/C11)</f>
        <v>0.6001931434089812</v>
      </c>
      <c r="I8" s="28">
        <f>SUM(C9/B11)</f>
        <v>0.20762343823077437</v>
      </c>
      <c r="J8" s="28"/>
    </row>
    <row r="9" spans="1:10" ht="30.75" customHeight="1">
      <c r="A9" s="20" t="s">
        <v>5</v>
      </c>
      <c r="B9" s="97">
        <v>20698</v>
      </c>
      <c r="C9" s="98">
        <v>6215</v>
      </c>
      <c r="D9" s="37">
        <f>+C9-B9</f>
        <v>-14483</v>
      </c>
      <c r="E9" s="99">
        <f>+D9/B9</f>
        <v>-0.6997294424582086</v>
      </c>
      <c r="G9" s="28"/>
      <c r="H9" s="28">
        <f>SUM(C10/C11)</f>
        <v>0.39980685659101883</v>
      </c>
      <c r="I9" s="28">
        <f>SUM(C10/B11)</f>
        <v>0.13830426939266385</v>
      </c>
      <c r="J9" s="28"/>
    </row>
    <row r="10" spans="1:10" ht="31.5" customHeight="1" thickBot="1">
      <c r="A10" s="21" t="s">
        <v>4</v>
      </c>
      <c r="B10" s="100">
        <v>9236</v>
      </c>
      <c r="C10" s="101">
        <v>4140</v>
      </c>
      <c r="D10" s="38">
        <f>+C10-B10</f>
        <v>-5096</v>
      </c>
      <c r="E10" s="102">
        <f>+D10/B10</f>
        <v>-0.5517540060632309</v>
      </c>
      <c r="G10" s="28"/>
      <c r="H10" s="28"/>
      <c r="I10" s="28"/>
      <c r="J10" s="28"/>
    </row>
    <row r="11" spans="1:9" ht="15.75" thickBot="1">
      <c r="A11" s="36" t="s">
        <v>13</v>
      </c>
      <c r="B11" s="26">
        <f>SUM(B9:B10)</f>
        <v>29934</v>
      </c>
      <c r="C11" s="27">
        <f>SUM(C9:C10)</f>
        <v>10355</v>
      </c>
      <c r="D11" s="39">
        <f>+C11-B11</f>
        <v>-19579</v>
      </c>
      <c r="E11" s="103">
        <f>+D11/B11</f>
        <v>-0.6540722923765617</v>
      </c>
      <c r="F11" s="29"/>
      <c r="H11" s="28"/>
      <c r="I11" s="28"/>
    </row>
    <row r="12" spans="9:11" ht="13.5" thickTop="1">
      <c r="I12" s="28"/>
      <c r="J12" s="28"/>
      <c r="K12" s="28"/>
    </row>
    <row r="41" spans="1:5" ht="17.25">
      <c r="A41" s="432" t="s">
        <v>100</v>
      </c>
      <c r="B41" s="432"/>
      <c r="C41" s="432"/>
      <c r="D41" s="432"/>
      <c r="E41" s="432"/>
    </row>
    <row r="43" spans="1:8" ht="48.75" customHeight="1">
      <c r="A43" s="429" t="s">
        <v>186</v>
      </c>
      <c r="B43" s="429"/>
      <c r="C43" s="429"/>
      <c r="D43" s="429"/>
      <c r="E43" s="429"/>
      <c r="H43" s="28"/>
    </row>
    <row r="44" spans="1:8" ht="61.5" customHeight="1">
      <c r="A44" s="429" t="s">
        <v>187</v>
      </c>
      <c r="B44" s="429"/>
      <c r="C44" s="429"/>
      <c r="D44" s="429"/>
      <c r="E44" s="429"/>
      <c r="H44" s="28"/>
    </row>
    <row r="49" ht="19.5">
      <c r="A49" s="18" t="s">
        <v>55</v>
      </c>
    </row>
    <row r="50" ht="18.75">
      <c r="A50" s="22" t="s">
        <v>56</v>
      </c>
    </row>
  </sheetData>
  <sheetProtection/>
  <mergeCells count="7">
    <mergeCell ref="A44:E44"/>
    <mergeCell ref="A1:E1"/>
    <mergeCell ref="A4:E4"/>
    <mergeCell ref="A5:E5"/>
    <mergeCell ref="A6:E6"/>
    <mergeCell ref="A41:E41"/>
    <mergeCell ref="A43:E43"/>
  </mergeCells>
  <printOptions/>
  <pageMargins left="0.984251968503937" right="0.5905511811023623" top="0.984251968503937" bottom="0.984251968503937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2018-01-26T22:06:44Z</cp:lastPrinted>
  <dcterms:created xsi:type="dcterms:W3CDTF">1996-11-27T10:00:04Z</dcterms:created>
  <dcterms:modified xsi:type="dcterms:W3CDTF">2018-11-07T22:00:39Z</dcterms:modified>
  <cp:category/>
  <cp:version/>
  <cp:contentType/>
  <cp:contentStatus/>
</cp:coreProperties>
</file>