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RPONARIÑO\Desktop\PAI2020-2023\"/>
    </mc:Choice>
  </mc:AlternateContent>
  <workbookProtection workbookPassword="EE9C" lockStructure="1"/>
  <bookViews>
    <workbookView xWindow="0" yWindow="0" windowWidth="23040" windowHeight="9840"/>
  </bookViews>
  <sheets>
    <sheet name=" MAO versión final" sheetId="1" r:id="rId1"/>
    <sheet name="Hoja1" sheetId="2" r:id="rId2"/>
  </sheets>
  <externalReferences>
    <externalReference r:id="rId3"/>
    <externalReference r:id="rId4"/>
    <externalReference r:id="rId5"/>
  </externalReferences>
  <definedNames>
    <definedName name="ACTORES">[1]RESPONSABLES!$A$1:$A$67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9" i="1" l="1"/>
  <c r="R213" i="1" l="1"/>
  <c r="R180" i="1" l="1"/>
  <c r="R175" i="1"/>
  <c r="R195" i="1" l="1"/>
  <c r="R190" i="1"/>
  <c r="R161" i="1" l="1"/>
  <c r="R151" i="1"/>
  <c r="R215" i="1" l="1"/>
  <c r="R212" i="1"/>
  <c r="R211" i="1"/>
  <c r="R80" i="1" l="1"/>
  <c r="R77" i="1"/>
  <c r="R119" i="1"/>
  <c r="R156" i="1" l="1"/>
  <c r="R157" i="1"/>
  <c r="R155" i="1"/>
  <c r="R153" i="1"/>
  <c r="R152" i="1"/>
  <c r="N55" i="1" l="1"/>
  <c r="R169" i="1" l="1"/>
  <c r="R15" i="1" l="1"/>
  <c r="R173" i="1" l="1"/>
  <c r="R172" i="1"/>
  <c r="R171" i="1"/>
  <c r="AD2" i="1" l="1"/>
  <c r="R202" i="1"/>
  <c r="G200" i="1"/>
  <c r="R182" i="1"/>
  <c r="R179" i="1"/>
  <c r="I169" i="1"/>
  <c r="J169" i="1" s="1"/>
  <c r="K169" i="1" s="1"/>
  <c r="R129" i="1"/>
  <c r="R128" i="1"/>
  <c r="L114" i="1"/>
  <c r="R113" i="1"/>
  <c r="U66" i="1"/>
  <c r="V66" i="1" s="1"/>
  <c r="Z64" i="1"/>
  <c r="U64" i="1"/>
  <c r="V64" i="1" s="1"/>
  <c r="W64" i="1" s="1"/>
  <c r="U62" i="1"/>
  <c r="T62" i="1"/>
  <c r="U60" i="1"/>
  <c r="V60" i="1" s="1"/>
  <c r="W60" i="1" s="1"/>
  <c r="V56" i="1"/>
  <c r="AB52" i="1" s="1"/>
  <c r="R56" i="1"/>
  <c r="U53" i="1"/>
  <c r="V53" i="1" s="1"/>
  <c r="W53" i="1" s="1"/>
  <c r="AC52" i="1"/>
  <c r="AA52" i="1"/>
  <c r="Z52" i="1"/>
  <c r="U49" i="1"/>
  <c r="AA46" i="1" s="1"/>
  <c r="AC46" i="1"/>
  <c r="AB46" i="1"/>
  <c r="T46" i="1"/>
  <c r="Z46" i="1" s="1"/>
  <c r="AC38" i="1"/>
  <c r="AB38" i="1"/>
  <c r="AA38" i="1"/>
  <c r="T38" i="1"/>
  <c r="Z38" i="1" s="1"/>
  <c r="R34" i="1"/>
  <c r="AC31" i="1"/>
  <c r="AB31" i="1"/>
  <c r="AA31" i="1"/>
  <c r="T31" i="1"/>
  <c r="Z31" i="1" s="1"/>
  <c r="U30" i="1"/>
  <c r="V30" i="1" s="1"/>
  <c r="W30" i="1" s="1"/>
  <c r="U28" i="1"/>
  <c r="V28" i="1" s="1"/>
  <c r="W28" i="1" s="1"/>
  <c r="R28" i="1"/>
  <c r="Z26" i="1"/>
  <c r="U26" i="1"/>
  <c r="R25" i="1"/>
  <c r="R24" i="1"/>
  <c r="R23" i="1"/>
  <c r="AA21" i="1"/>
  <c r="Z21" i="1"/>
  <c r="V21" i="1"/>
  <c r="AB21" i="1" s="1"/>
  <c r="R20" i="1"/>
  <c r="U18" i="1"/>
  <c r="V18" i="1" s="1"/>
  <c r="R18" i="1"/>
  <c r="X16" i="1"/>
  <c r="W16" i="1"/>
  <c r="V16" i="1"/>
  <c r="U16" i="1"/>
  <c r="R14" i="1"/>
  <c r="Z10" i="1"/>
  <c r="X10" i="1"/>
  <c r="V10" i="1"/>
  <c r="W10" i="1" s="1"/>
  <c r="R10" i="1"/>
  <c r="AA10" i="1" l="1"/>
  <c r="AA26" i="1"/>
  <c r="AA64" i="1"/>
  <c r="W66" i="1"/>
  <c r="AC64" i="1" s="1"/>
  <c r="AB64" i="1"/>
  <c r="W18" i="1"/>
  <c r="AC10" i="1" s="1"/>
  <c r="AB10" i="1"/>
  <c r="W21" i="1"/>
  <c r="AC21" i="1" s="1"/>
  <c r="V26" i="1"/>
  <c r="AB26" i="1" l="1"/>
  <c r="W26" i="1"/>
  <c r="AC26" i="1" s="1"/>
</calcChain>
</file>

<file path=xl/comments1.xml><?xml version="1.0" encoding="utf-8"?>
<comments xmlns="http://schemas.openxmlformats.org/spreadsheetml/2006/main">
  <authors>
    <author>admin</author>
  </authors>
  <commentList>
    <comment ref="T31" authorId="0" shapeId="0">
      <text>
        <r>
          <rPr>
            <b/>
            <sz val="9"/>
            <color indexed="81"/>
            <rFont val="Tahoma"/>
            <family val="2"/>
          </rPr>
          <t>admin: 315 son contratadas con recursos 2019, estas será reportadas en la presente vigencia.</t>
        </r>
      </text>
    </comment>
  </commentList>
</comments>
</file>

<file path=xl/sharedStrings.xml><?xml version="1.0" encoding="utf-8"?>
<sst xmlns="http://schemas.openxmlformats.org/spreadsheetml/2006/main" count="752" uniqueCount="453">
  <si>
    <t xml:space="preserve"> ESTRUCTURA BÁSICA DE LAS ACCIONES OPERATIVAS DEL PLAN DE ACCIÓN INSTITUCIONAL 2020 - 2023 </t>
  </si>
  <si>
    <t xml:space="preserve">LÍNEAS ESTRATÉGICAS </t>
  </si>
  <si>
    <t xml:space="preserve">Gestión Integral del Territorio para proteger, Conservar y Recuperar el Patrimonio Natural Costero, Marino, y Continental del Departamento
</t>
  </si>
  <si>
    <t>Consolidación de los Procesos de Gestión del Riesgo y de Adaptación y Mitigación del Cambio Climático en Armonía con la Planificación y el Desarrollo Regional</t>
  </si>
  <si>
    <t>Fortalecimiento de la Generación de Conocimiento e Información para la Gestión Integral de la Biodiversidad y los Servicios Ecosistémicos.</t>
  </si>
  <si>
    <t>OBJETIVO</t>
  </si>
  <si>
    <t>PROGRAMA</t>
  </si>
  <si>
    <t>1. BOSQUES, BIODIVERSIDAD Y SERVICIOS ECOSISTÉMICOS</t>
  </si>
  <si>
    <t>PONDERACIÓN DE CADA PROGRAMA %</t>
  </si>
  <si>
    <t>PROYECTO</t>
  </si>
  <si>
    <t>LOCALIZACIÓN</t>
  </si>
  <si>
    <t>PONDERACIÓN PROYECTOS %</t>
  </si>
  <si>
    <t>METAS</t>
  </si>
  <si>
    <t>PONDERACIÓN METAS %</t>
  </si>
  <si>
    <t>INDICADOR</t>
  </si>
  <si>
    <t>UNIDAD DE MEDIDA</t>
  </si>
  <si>
    <t>META 2020</t>
  </si>
  <si>
    <t>META 2021</t>
  </si>
  <si>
    <t>META 2022</t>
  </si>
  <si>
    <t>META 2023</t>
  </si>
  <si>
    <t>TOTAL</t>
  </si>
  <si>
    <t>ESPECIFICACIÓN METAS</t>
  </si>
  <si>
    <t>PRESUPUESTO</t>
  </si>
  <si>
    <t>APN2020</t>
  </si>
  <si>
    <t>APN 2021</t>
  </si>
  <si>
    <t xml:space="preserve">
FORTALECIMIENTO DE LOS MECANISMOS E INSTANCIAS DE ARTICULACIÓN Y GOBERNANZA PARA EL CONTROL, VIGILANCIA Y MONITOREO AL APROVECHAMIENTO, TRÁFICO Y COMERCIALIZACIÓN DE FAUNA Y FLORA</t>
  </si>
  <si>
    <t>Departamento</t>
  </si>
  <si>
    <t xml:space="preserve">Número de puestos de control   a la movilización de productos forestales  realizados en aplicación de la Estrategia Nacional de Prevención, Seguimiento, Control y Vigilancia Forestal.
</t>
  </si>
  <si>
    <t xml:space="preserve">Número </t>
  </si>
  <si>
    <t>Pasto, El Encano, Piedemonte Costero, Río Bobo, Tuquerres</t>
  </si>
  <si>
    <t xml:space="preserve">Porcentaje de control y seguimiento al registro de  Libros de operaciones forestales  en línea (Resol. 1971 de 2019)  </t>
  </si>
  <si>
    <t>Porcentaje</t>
  </si>
  <si>
    <t>Tiempo promedio de trámite para la resolución de autorizaciones ambientales otorgadas por la Corporación (Permiso de Aprovechamiento Forestal)(IMG Res 667)</t>
  </si>
  <si>
    <t>Días</t>
  </si>
  <si>
    <t xml:space="preserve">Número de estrategias y/o acciones de articulación interinstitucional para el control del tráfico ilegal de especímenes de flora y fauna </t>
  </si>
  <si>
    <t>Número</t>
  </si>
  <si>
    <t>Número de campañas en torno al control, vigilancia y  preservación de los recursos naturales flora y fauna diseñadas e implementadas</t>
  </si>
  <si>
    <t>Manejo y disposición de especímenes de especies silvestres de fauna y flora terrestre y acuática</t>
  </si>
  <si>
    <t xml:space="preserve">Porcentaje de especímenes de fauna silvestre terrestre y/o acuática aprehendidos, restituidos o decomisados, con evaluación, atención, valoración, tratamiento y determinación de la opción para su disposición final por parte de la Autoridad Ambiental (Resolución 2064 de 2010)
</t>
  </si>
  <si>
    <t xml:space="preserve">
Prevención, control y manejo  de especies invasoras</t>
  </si>
  <si>
    <t xml:space="preserve">Número de visitas de prevención, control y manejo de especies invasoras 
</t>
  </si>
  <si>
    <t>Porcentaje de especies invasoras con medidas de prevención, control y manejo en ejecución (Res. 667/16)</t>
  </si>
  <si>
    <t>Medidas de vigilancia de especies de aves silvestres para la prevención de la influenza aviar (Res 1609/2015)</t>
  </si>
  <si>
    <t>Número de muestras tomadas y analizadas  en cumplimiento del Plan Nacional Sectorial Ambiental para la Prevención y Vigilancia de la Influenza Aviar</t>
  </si>
  <si>
    <t>Zonificación y ordenación de las áreas forestales del departamento de Nariño</t>
  </si>
  <si>
    <t>CAMBIO CLIMÁTICO Y GESTIÓN DEL RIESGO</t>
  </si>
  <si>
    <t xml:space="preserve">
Porcentaje de peticiones relacionadas con el conocimiento para la reducción del riesgo de fenómenos naturales solicitadas por los Comités Departamental y Municipal de Gestión del Riesgo de Desastres atendidas</t>
  </si>
  <si>
    <t>Reducción del riesgo (Implementación de medidas priorizadas)</t>
  </si>
  <si>
    <t xml:space="preserve">Ejecución de la Estrategia de Corresponsabilidad Social en la lucha contra Incendios Forestales </t>
  </si>
  <si>
    <t>Porcentaje de ejecución de las acciones priorizadas en cada vigencia</t>
  </si>
  <si>
    <t>Consolidación de escenarios de articulación de los diferentes actores dirigidos a la incorporación de la variable cambio climático en los instrumentos de planificación regional y local en articulación con el Nodo Pacífico Sur, PTACC, PIGCCT</t>
  </si>
  <si>
    <t>Lineamientos metodológicos para incorporación del cambio climático en los instrumentos de planificación territorial y ambiental formulados y difundidos</t>
  </si>
  <si>
    <t xml:space="preserve">Documento </t>
  </si>
  <si>
    <t>Mesa departamental de Cambio Climático fortalecida (PGAR L5.102.1)  como instancia rectora en la generación de lineamientos y en la incorporación, planificación y ejecución de acciones de frente al cambio climático y variabilidad climática</t>
  </si>
  <si>
    <t xml:space="preserve">Implementación de acciones técnicas, de investigación y de cooperación en torno adaptación y mitigación frente al cambio climático y variabilidad climática en áreas de importancia ambiental y  áreas protegidas bajo la administración de CORPONARIÑO en concertación con los actores del territorio.
</t>
  </si>
  <si>
    <t>Municipios con análisis de Vulnerabilidad y Riesgo por cambio climático  (PGAR L4.84.1)</t>
  </si>
  <si>
    <t xml:space="preserve">Implementación de una Estrategia Regional de educación, sensibilización y formación de públicos frente a Cambio Climático en articulación con los lineamientos y normatividad a nivel nacional </t>
  </si>
  <si>
    <t>Estrategia Regional de educación, sensibilización y formación de públicos frente a Cambio Climático en implementación (PGAR L2.68.1)</t>
  </si>
  <si>
    <t xml:space="preserve">GESTIÓN INTEGRAL DE CUENCAS HIDROGRÁFICAS y DESARROLLO SOSTENIBLE </t>
  </si>
  <si>
    <t>Implementación de estrategias de restauración ecológica en áreas de interés ambiental.</t>
  </si>
  <si>
    <t>Hectáreas</t>
  </si>
  <si>
    <t>Estudio</t>
  </si>
  <si>
    <t>Número de viveros construidos, fortalecidos en funcionamiento</t>
  </si>
  <si>
    <t xml:space="preserve">Porcentaje de procesos de restauración con seguimiento, monitoreo y evaluación
</t>
  </si>
  <si>
    <t xml:space="preserve">Formulación de Planes de Ordenación y Manejo de Cuencas Hidrográficas </t>
  </si>
  <si>
    <t>Acotamiento de las rondas hídricas priorizadas en el departamento de Nariño (Res. 957/2018)</t>
  </si>
  <si>
    <t>Porcentaje de avance en la formulación y/o ajuste de los Planes de Ordenación y Manejo de Cuencas (POMCAS), Planes de Manejo de Acuíferos (PMA) y Planes de Manejo de Microcuencas (PMM) (IMG Res 667)</t>
  </si>
  <si>
    <t>Implementación de acciones en manejo integrado de zonas costeras.(IMG Res 667/16)</t>
  </si>
  <si>
    <t>POMIUAC Ajustado</t>
  </si>
  <si>
    <t>Unidad Ambiental Costera</t>
  </si>
  <si>
    <t>2020: 2(Guaitara y Juanambu)
2021: 3(Guaitara,  Juanambu, Mayo)
2022: 5(Guaitara,  Juanambu, Mayo, Mira y Guiza)
2023: 5(Guaitara,  Juanambu, Mayo, Mira y Guiza)</t>
  </si>
  <si>
    <t>Complejo de Páramos Doña Juana Chimayoy (Compartido con CRC) o  Complejo de Páramos Chiles - Cumbal</t>
  </si>
  <si>
    <t>Planificación y ordenamiento de ecosistemas estratégicos en la jurisdicción de CORPONARIÑO</t>
  </si>
  <si>
    <t>Porcentaje de avance en la formulación de la zonificación y régimen de usos de los páramos delimitados por el MADS para Nariño</t>
  </si>
  <si>
    <t>2021 y 2022: Complejo de Páramos Doña Juana Chimayoy (Compartido con CRC) o  Complejo de Páramos Chiles - Cumbal</t>
  </si>
  <si>
    <t xml:space="preserve"> Complejo de Páramos La Cocha Patascoy (Compartido con CORPOAMAZONIA) Complejo de Páramos Doña Juana Chimayoy (Compartido con CRC)  o Complejo de Páramos Chiles - Cumbal</t>
  </si>
  <si>
    <t>Porcentaje de páramos delimitados por el MADS, con zonificación y régimen de usos adoptados por la CAR (IMG Res 667/16)</t>
  </si>
  <si>
    <t>Conocimiento, conservación y manejo de especies - VOC, priorizadas</t>
  </si>
  <si>
    <t>Porcentaje de especies amenazadas con medidas de conservación y manejo en ejecución (IMG Res 667/16)</t>
  </si>
  <si>
    <t xml:space="preserve">2020: 7 (Oso, Tucán, Venado, Lobo colorado, Oso perezoso, Palo de Olloco y Frailejón)
2021:7 (Oso, Tucán, Venado, Lobo colorado, Oso perezoso, Palo de Olloco, Frailejón)
2022:7  (Oso, Tucán, Venado, Lobo colorado, Oso perezoso, Palo de Olloco, Frailejón )
2023:7 (Oso, Tucán, Venado, Lobo colorado, Oso perezoso, Palo de Olloco, Frailejón).
Interacción negativa fauna silvestre - ser humano </t>
  </si>
  <si>
    <t xml:space="preserve"> Costa Pacífica (Áreas de manglar  Consejo Comunitario Esfuerzo Pescador  y otra oceánica) </t>
  </si>
  <si>
    <t>Gestión y articulación para la generación de conocimiento y consolidación de procesos de conservación</t>
  </si>
  <si>
    <t>Número de procesos de conservación gestionados</t>
  </si>
  <si>
    <t>DRMI Enclave Subxerofítico, PNR Cerro Negro San Francisco, DRMI Andino Pacifica , DRMI Esfuerzo Pescador y  PNR Marino</t>
  </si>
  <si>
    <t>Porcentaje de la superficie de áreas protegidas regionales declaradas, homologadas o recategorizadas, inscritas en el RUNAP  (IMG Res 667/16)</t>
  </si>
  <si>
    <t>Identificación de áreas estratégicas para la conservación de los Recursos Naturales</t>
  </si>
  <si>
    <t xml:space="preserve">
</t>
  </si>
  <si>
    <t>Porcentaje de áreas de ecosistemas en restauración, rehabilitación  y recuperación (IMG Res. 667/16)</t>
  </si>
  <si>
    <t xml:space="preserve">Porcentaje </t>
  </si>
  <si>
    <t xml:space="preserve">Porcentaje de familias priorizadas beneficiadas con alternativas productivas y/o incentivos a la conservación (PGAR L1.4.1 COB.VEGETAL) </t>
  </si>
  <si>
    <t>Áreas liberadas de ZAVA Galeras con manejo ambiental</t>
  </si>
  <si>
    <t xml:space="preserve"> Recuperación   del   conocimiento ancestral y tradicional para la conservación y producción sostenible</t>
  </si>
  <si>
    <t>Número de ejercicios de recuperación del conocimiento ancestral y tradicional para la conservación y producción sostenible implementados</t>
  </si>
  <si>
    <t>Cuenca Alta del río Nembí, Río Bobo y Buesaquillo, Laguna de la Cocha Cerro Patascoy y La Planada</t>
  </si>
  <si>
    <t xml:space="preserve"> Fortalecimiento de los procesos de gestión y administración de áreas en conservación y en proceso de declaratoria de competencia de CORPONARIÑO (Regionales y Nacionales)</t>
  </si>
  <si>
    <t>Número de RFPN declaradas en jurisdicción de la Corporación con ejecución de acciones de administración  y gestión</t>
  </si>
  <si>
    <t xml:space="preserve">RFPN: Cuenca Alta del río Nembí, Río Bobo y Buesaquillo, Laguna de la Cocha Cerro Patascoy y La Planada </t>
  </si>
  <si>
    <t>(PNR Páramo de Paja Blanca, PNR Ovejas Tauso, PNR Volcán Azufral Chaitán, DRMI Cerro Chimayoy, DRMI Enclave Subxerofítico en proceso de declaratoria, DRMI Andino Pacífico y PNR Cerro Negro San Francisco</t>
  </si>
  <si>
    <t>Porcentaje de áreas  protegidas  con planes de manejo en ejecución (IMG Res 667/16)</t>
  </si>
  <si>
    <t xml:space="preserve">Dinamización de los procesos de articulación y gestión en torno a la conservación de la Biodiversidad y sus Servicios Ecosistemicos </t>
  </si>
  <si>
    <t xml:space="preserve">Fortalecimiento del enfoque territorial y gobernanza del agua como servicio ecosistemico para la resiliencia urbana frente al cambio climático en la región hídrica del Valle de Atriz </t>
  </si>
  <si>
    <t xml:space="preserve">SIRAP Macizo y Pacífico
Comité técnico de biodiversidad 
Mesas subregionales
</t>
  </si>
  <si>
    <t>Documento conceptual y metodológico para incorporar la biodiversidad y los servicios ecosistémicos en la planificación, ordenamiento y gestión territorial formulado</t>
  </si>
  <si>
    <t>Usuarios del manglar participando de una estrategia de sostenibilidad</t>
  </si>
  <si>
    <t>Implementación de alternativas de emprendimiento comunitario a partir del aprovechamiento sostenible de la biodiversidad y sus servicios ecosistémicos</t>
  </si>
  <si>
    <t>Porcentaje de avance formulación del documento de alternativas de turismo sostenible</t>
  </si>
  <si>
    <t xml:space="preserve"> 1 Propuesta de ruta de turismo sostenible concertada con actores sociales</t>
  </si>
  <si>
    <t>Número de alternativas de emprendimiento comunitario e interinstitucional apoyadas en su gestión e implementación</t>
  </si>
  <si>
    <t>GESTIÓN DE LA AUTORIDAD AMBIENTAL PROCESO ORDENACIÓN Y MANEJO DE LOS RECURSOS NATURALES</t>
  </si>
  <si>
    <t>Porcentaje de proyectos de inversión y pre inversión con seguimiento a la ejecución técnica administrativa y financiera</t>
  </si>
  <si>
    <t>LÍNEA ESTRATÉGICA</t>
  </si>
  <si>
    <t>Gestión integral del territorio para proteger, conservar y recuperar el patrimonio natural, costero, marino y continental del departamento</t>
  </si>
  <si>
    <t>Desarrollar acciones orientadas a preservar la oferta del recurso hídrico en calidad y cantidad, para garantizar los usos antrópicos y biológicos del agua.</t>
  </si>
  <si>
    <t>2. GESTIÓN INTEGRAL DEL RECURSO HÍDRICO</t>
  </si>
  <si>
    <t xml:space="preserve">Complejo río Guamuéz </t>
  </si>
  <si>
    <t>Formulación de planes de Ordenamiento del Recurso Hídrico  con base en los lineamientos técnicos vigentes</t>
  </si>
  <si>
    <t>Cuenca Pasto</t>
  </si>
  <si>
    <t xml:space="preserve">Operación de la red hidrológica en la cuenca Pasto </t>
  </si>
  <si>
    <t>Documento metodológico finalizado</t>
  </si>
  <si>
    <t>Número de estaciones implementadas</t>
  </si>
  <si>
    <t>Número de estaciones en operación</t>
  </si>
  <si>
    <t>Quebrada Miraflores, río Bermúdez, río Chiquito</t>
  </si>
  <si>
    <t>Número de corrientes hídricas con reglamentación por vertimientos</t>
  </si>
  <si>
    <t>Monitoreo de calidad de agua continental y marino costera</t>
  </si>
  <si>
    <t>Lineamientos para la priorización y monitoreo de calidad de agua en áreas de drenaje en zonas continentales</t>
  </si>
  <si>
    <t>Análisis de línea base
Priorización de zonas objeto de monitoreo
Metodología de muestreo (parámetros, frecuencias, indicadores, etc.)</t>
  </si>
  <si>
    <t>Regiones Norte, Sur, Sur occidente, Centro</t>
  </si>
  <si>
    <t>Documento del estado de la calidad del agua en áreas de drenaje priorizadas de la zona continental</t>
  </si>
  <si>
    <t>Costa Pacífica</t>
  </si>
  <si>
    <t>Documento del estado de la calidad del recurso hídrico en la zona costera</t>
  </si>
  <si>
    <t>Ensenada de Tumaco</t>
  </si>
  <si>
    <t xml:space="preserve">Metodología para formulación de objetivos de calidad del agua en zona continental  </t>
  </si>
  <si>
    <t>Incluye  los resultados de un caso piloto</t>
  </si>
  <si>
    <t>Cofinanciación y seguimiento a la ejecución de proyectos de preinversión y/o inversión en descontaminación hídrica, priorizados</t>
  </si>
  <si>
    <t>Porcentaje de Programas de Uso Eficiente y Ahorro del Agua (PUEAA) con seguimiento (IMG Res. 667/16)</t>
  </si>
  <si>
    <t>Porcentaje de autorizaciones ambientales con seguimiento (Concesiones de Agua) (IMG Res 667/16)</t>
  </si>
  <si>
    <t xml:space="preserve">Monitoreo de la calidad del recurso hídrico y de vertimientos </t>
  </si>
  <si>
    <t>Documento técnico por medio del cual se establecen las metas de carga a alcanzar  durante el quinquenio 2020 - 2024  para el conjunto de cuerpos hídricos priorizado</t>
  </si>
  <si>
    <t>Porcentaje de Usuarios generadores de vertimientos incluidos en el Acuerdo de metas de carga contaminante con seguimiento al cumplimiento de metas.</t>
  </si>
  <si>
    <t>Porcentaje de autorizaciones ambientales con seguimiento (Permisos de vertimientos) (IMG Res 667)</t>
  </si>
  <si>
    <t>Porcentaje de Planes de Saneamiento y Manejo de Vertimientos PSMV con seguimiento (IMG Res 667/16)</t>
  </si>
  <si>
    <t>Tiempo promedio de trámite para la resolución de autorizaciones ambientales otorgadas por la Corporación (Permiso de vertimientos)(IMG Res 667/16)</t>
  </si>
  <si>
    <t>Tiempo promedio de trámite para la resolución de autorizaciones ambientales otorgadas por la Corporación (PSMV)(IMG Res 667/16)</t>
  </si>
  <si>
    <t>Gestión Integral del Territorio para proteger, Conservar y Recuperar el Patrimonio Natural Costero, Marino, y Continental del Departamento</t>
  </si>
  <si>
    <t>3. ASUNTOS AMBIENTALES SECTORIAL Y URBANA</t>
  </si>
  <si>
    <t>Asesoría, evaluación y seguimiento de los procesos de planificación y ordenamiento territorial que adelanten los municipios en lo que a los asuntos ambientales se refiere</t>
  </si>
  <si>
    <r>
      <t xml:space="preserve">Porcentaje de municipios asesorados o asistidos en la inclusión del componente ambiental en los procesos de planificación y ordenamiento territorial, con énfasis en la incorporación de las determinantes ambientales para la revisión y ajuste de los POT. </t>
    </r>
    <r>
      <rPr>
        <sz val="8"/>
        <rFont val="Arial"/>
        <family val="2"/>
      </rPr>
      <t>(IMG Res 667/16)</t>
    </r>
  </si>
  <si>
    <t xml:space="preserve">2020=16
2021=16
2022=16
2023=16
</t>
  </si>
  <si>
    <t>Porcentaje de Planes de desarrollo territorial (PDT) verificados en cuanto a su armonía ambiental con los demás planes de la región.</t>
  </si>
  <si>
    <t>100% sobre las solicitudes presentadas oficialmente a CORPONARIÑO</t>
  </si>
  <si>
    <t>Pasto, Tumaco, Ipiales</t>
  </si>
  <si>
    <t>Monitoreo de la calidad del aire</t>
  </si>
  <si>
    <t>Tiempo promedio de trámite para la Resolución de autorizaciones ambientales otorgadas por la Corporación (Permisos de Emisiones Atmosféricas)</t>
  </si>
  <si>
    <t>Actualización de los mapas de ruido para las cabeceras municipales priorizadas</t>
  </si>
  <si>
    <t xml:space="preserve">Porcentaje de denuncias ambientales atendidas </t>
  </si>
  <si>
    <t>Indice de presión sonora para las cabeceras municipales priorizadas</t>
  </si>
  <si>
    <t>Tiempo promedio de evaluación de planes de contingencia</t>
  </si>
  <si>
    <t>Porcentaje de planes de contingencia evaluados</t>
  </si>
  <si>
    <t>Educación para la Participación y la Gobernanza Ambiental</t>
  </si>
  <si>
    <t>4. EDUCACIÓN, PARTICIPACIÓN Y CULTURA AMBIENTAL</t>
  </si>
  <si>
    <t xml:space="preserve">Implementación de acciones de educación ambiental, participación y fortalecimiento de organizaciones comunitarias, étnicas y ambientalistas         </t>
  </si>
  <si>
    <t xml:space="preserve">Departamento </t>
  </si>
  <si>
    <t>Número de campañas institucionales desarrolladas</t>
  </si>
  <si>
    <t>Comités Técnicos Interinstitucionales de Educación Ambiental Municipales  direccionados</t>
  </si>
  <si>
    <t>Ejecución de acciones en educación ambiental (IMG  Res 667/16)</t>
  </si>
  <si>
    <t>Estrategia de Participación comunitaria implementada como instrumento transversal en la Entidad</t>
  </si>
  <si>
    <t>Fortalecimiento de Capacidades y Generación de Cultura para la reconversión de las Actividades económicas y Productivas hacia un Enfoque de Producción y Consumo Sostenible</t>
  </si>
  <si>
    <t>Promover el desarrollo de actividades económicas y productivas en el departamento de Nariño bajo lineamientos de producción y consumo sostenible propendiendo por la protección y conservación de los recursos naturales renovables</t>
  </si>
  <si>
    <t xml:space="preserve"> 5. NEGOCIOS VERDES Y PRODUCCIÓN SOSTENIBLE</t>
  </si>
  <si>
    <t>Departamental</t>
  </si>
  <si>
    <t>Formulación y desarrollo del programa regional de negocios verdes con los sectores productivos</t>
  </si>
  <si>
    <t>40 nuevas y 40 con seguimiento</t>
  </si>
  <si>
    <t>Número de informes de control, monitoreo y seguimiento</t>
  </si>
  <si>
    <t>Fortalecimiento de las Capacidades Institucionales y de la Articulación y Coordinación Interinstitucional  y Comunitaria para la Gestión Ambiental.</t>
  </si>
  <si>
    <t>Fortalecer la gestión de CORPONARIÑO a través de la operativización de procesos que proporcionen valor mediante el cumplimiento de las necesidades y expectativas de las partes interesdadas, en el marco del cumplimiento de la Misión Institucional</t>
  </si>
  <si>
    <t>6. DESARROLLO INSTITUCIONAL Y FORTALECIMIENTO A LA GESTIÓN POR PROCESOS</t>
  </si>
  <si>
    <t>Porcentaje  de  asuntos  con  representación judicial</t>
  </si>
  <si>
    <t>Informe</t>
  </si>
  <si>
    <t>Número de auditorías independientes y seguimientos ejecutadas</t>
  </si>
  <si>
    <t>Número  de  auditorías  internas ejecutadas</t>
  </si>
  <si>
    <t>Fortalecimiento  del  sistema atención al usuario</t>
  </si>
  <si>
    <t>Instrumento de planificación formulado, concertado y adoptado</t>
  </si>
  <si>
    <t>Seguimiento  y evaluación  del  Plan  de Acción  Institucional  de acuerdo  con  la normatividad vigente</t>
  </si>
  <si>
    <t>Sistema Gestor Banco de proyectos operando</t>
  </si>
  <si>
    <t>Informe de seguimiento ejecución del PGAR</t>
  </si>
  <si>
    <t>Mantenimiento y mejora del Sistema de Gestión Institucional articulado con MECI, de acuerdo con la normatividad vigente</t>
  </si>
  <si>
    <t>Sistema de Gestión Institucional actualizado,operativizado y mejorado</t>
  </si>
  <si>
    <t>Porcentaje de cumplimiento de la planificación anual del MIPG</t>
  </si>
  <si>
    <t>Implementación en la Corporación del Sistema de Gestión Ambiental (NTC ISO 14001:2015)</t>
  </si>
  <si>
    <t>Porcentaje de cumplimiento de plan de implementación</t>
  </si>
  <si>
    <t>Medición y seguimiento al cumplimiento del SGI articulado con MECI (RIESGOS, SERVICIO NC)</t>
  </si>
  <si>
    <t>Número de seguimientos a mapas de Riesgo, Servicio No Conforme y Planes de Mejora realizados</t>
  </si>
  <si>
    <t>Número de auditorías internas ejecutadas</t>
  </si>
  <si>
    <t>Porcentaje de actualización y reporte de la información en el SIAC (IMG Res 667/16)</t>
  </si>
  <si>
    <t>Porcentaje de acciones en gestión ambiental urbana</t>
  </si>
  <si>
    <t>Administración, Control y Seguimiento de los recursos naturales</t>
  </si>
  <si>
    <t>Tiempo promedio de trámite para la resolución de autorizaciones ambientales otorgadas por la Corporación (Consolidado Concesiones, Aprovechamiento Forestal, Licencias Ambinetales, Vertimientos y emisiones Atmosféricas) (IMG Res. 667/16)</t>
  </si>
  <si>
    <t>Porcentaje de autorizaciones ambientales con seguimiento (Consolidado Licencias Ambientales, Concesiones de Agua, Permisos de Aprovechamiento Forestal, Permisos de Emisiones Atmosféricas, Permisos de Vertimientos)(IMG Res. 667/16)</t>
  </si>
  <si>
    <t>objetivos de calidad del agua para  subzonas hidrográfica priorizadas</t>
  </si>
  <si>
    <t>Porcentaje de procesos sancionatorios  resueltos. (IMG Res 667/16)
(Sanciones, Cesaciones, Recursos y Archivos)</t>
  </si>
  <si>
    <t>Número 3: Simposio internacional de educación ambiental - Jornada de capacitación a red de PRAE. - encuentro/asamblea de red Jóvenes de Ambiente realizados</t>
  </si>
  <si>
    <t>Porcentaje anual de avance en los  niveles  de  implementación de la estrategia de gobierno digital</t>
  </si>
  <si>
    <t>Sistema fortalecido y en operación</t>
  </si>
  <si>
    <t>Indice de calidad de aire en las localidades de especial interés por contaminación atmosférica (IMA Res. 667). (Ciudades con reporte)</t>
  </si>
  <si>
    <t>Número de Fuentes móviles verificadas.</t>
  </si>
  <si>
    <t>Porcentaje de Municipios con inventario de fuentes fijas artesanales</t>
  </si>
  <si>
    <t>Número de Visitas de control a Centros de Diagnóstico Automotor</t>
  </si>
  <si>
    <t>Número de Visitas de control y monitoreo de residuos peligrosos hospitalarios</t>
  </si>
  <si>
    <t>Número de Visitas de control y monitoreo de residuos peligrosos (Inflamables, radioactivos, corrosivos, explosivos)</t>
  </si>
  <si>
    <t xml:space="preserve">Seguimiento a los 64 municipios  en cada vigencia.        </t>
  </si>
  <si>
    <t>Control y monitoreo de residuos sólidos peligrosos</t>
  </si>
  <si>
    <t>Porcentaje de generadores  registrados de RESPEL y  Empresas de servicio especial de aseo con seguimiento</t>
  </si>
  <si>
    <t>Planes de Gestión Integral de Residuos Sólidos (PGIRS) con seguimiento a su ejecución (IMG Res. 0667)</t>
  </si>
  <si>
    <t>Porcentaje de los municipios asesorados y fortalecidos (Administraciones Municipales - ESP)</t>
  </si>
  <si>
    <t>2020:64
2021: 64
2022:64
2023:64</t>
  </si>
  <si>
    <t>Seguimiento a Planes de Gestión Integral de Residuos Sólidos (PGIRS)</t>
  </si>
  <si>
    <t>Capacitación y fortalecimiento  a generadores de residuos sólidos</t>
  </si>
  <si>
    <t>Porcentaje de seguimiento a  planes de contingencia</t>
  </si>
  <si>
    <t>Plan de trabajo de seguridad y salud en el trabajo  anual implementado</t>
  </si>
  <si>
    <t>GESTIÓN INTEGRAL DE LA BIODIVERSIDAD Y SUS SERVICIOS ECOSISTÉMICOS</t>
  </si>
  <si>
    <t>Porcentaje de autorizaciones ambientales con seguimiento (permisos de aprovechamiento forestal) (IMG. Res 667)</t>
  </si>
  <si>
    <t>Especie Invasora:Caracol Africano</t>
  </si>
  <si>
    <t>Especie Invasora: Caracol Africano</t>
  </si>
  <si>
    <t xml:space="preserve">Subzona hidrográfica del Río Mira
(Sujeto a proyecto GEF pacífico)
</t>
  </si>
  <si>
    <t xml:space="preserve">Número  de actividades (obras) para mitigar y disminuir el riesgo de desastres en zonas priorizada del departamento de Nariño </t>
  </si>
  <si>
    <t>Articulada con los Consejos Municipales de Gestión de Riesgo, Comités Comunitarios e Institucionales y Centros Ambientales de CORPONARIÑO.
Capacitación y fortalecimiento de Grupos Vigías</t>
  </si>
  <si>
    <t xml:space="preserve">POMCAS
2020-2021: Mira, Güiza,Mayo
</t>
  </si>
  <si>
    <t>Proyecto</t>
  </si>
  <si>
    <t>Proyecto Formulación de POMCA Subzona hidrográfica del río Patia Bajo</t>
  </si>
  <si>
    <t xml:space="preserve">Sectores:
2020: 1
2021: 1
2022: 1
2023: 1
Total: 1
Alimentos ecológicos - En las cuencas que cuentan con planes de manejo aprobado y adoptado
</t>
  </si>
  <si>
    <t>Número de Proyectos piloto de producción sostenible de los sectores productivos para la implementación de buenas prácticas  acompañados por la Corporación</t>
  </si>
  <si>
    <t xml:space="preserve">Proyectos en articulación interinstitucional 
</t>
  </si>
  <si>
    <t xml:space="preserve">2020: 5 ha 
</t>
  </si>
  <si>
    <t xml:space="preserve">Número de proyectos de negocios verdes  con acompañamiento </t>
  </si>
  <si>
    <t>Incorporar las determinantes y asuntos ambientales, en los procesos de ordenamiento y planificación territorial en el departamento de Nariño , que permita un adecuado control al uso, ocupación, disposición y aprovechamiento de los recursos naturales</t>
  </si>
  <si>
    <t xml:space="preserve">Número de Municipios con áreas estratégicas para la conservación de los recursos naturales identificadas, priorizadas y elaborado mapa de prioridades (PGAR L1.33.1)
</t>
  </si>
  <si>
    <t xml:space="preserve">2020: 5 (PNR Páramo de Paja Blanca, PNR Ovejas Tauso, PNR Volcán Azufral Chaitán, DRMI Cerro Chimayoy, DRMI Enclave Subxerofítico en proceso de declaratoria)
2021-2023: 7 (PNR Páramo de Paja Blanca, PNR Ovejas Tauso, PNR Volcán Azufral Chaitán, DRMI Cerro Chimayoy, DRMI Enclave Subxerofítico en proceso de declaratoria, DRMI Andino Pacífico y PNR Cerro Negro San Francisco)
</t>
  </si>
  <si>
    <t>Convenio formalizado y en ejecución (Articulación interinstitucional con EMPOPASTO ejecución proyecto EUROCLIMA)</t>
  </si>
  <si>
    <t xml:space="preserve">Implementación de acciones de conservación y de uso sostenibles priorizadas en los  ecosistemas estratégicos (Humedales, páramos manglares y bosque seco), áreas de importancia ambiental y zonas con función amortiguadora </t>
  </si>
  <si>
    <t>Fortalecer la gestión integral de las cuencas hidrográficas, ecosistemás estratégicos y áreas protegidas en el departamento de Nariño  a través de la gobernanza forestal y la implementación articulada de los instrumentos de planeación, propendiendo por la conservación de la biodiversidad y sus servicios ecosistémicos.</t>
  </si>
  <si>
    <t>Dinamizar procesos de sensibilización, formación ambiental y participación articulados, tendientes  a  fomentar comportamientos, hábitos y cambio de actitudes de los habitantes del departamento de Nariño, generando corresponsabilidad ambiental entre las autoridades e instituciones con competencias ambientales y la sociedad nariñense,  de cara a los problemas ambientales, a la preservación y cuidado de los recursos naturales renovables, protección del ambiente y a las actuales condiciones de riesgo, variabilidad climática y cambio climático</t>
  </si>
  <si>
    <t xml:space="preserve">Número de actividades de sensibilización desarrolladas en el Centro Ambiental Chimayoy </t>
  </si>
  <si>
    <t>CHIMAYOY revisar plan de manejo</t>
  </si>
  <si>
    <t>Charlas temáticas orientadoras, recorrido por puntos demostrativos:
-Cambio Climático
- Recurso Bosque
- Recurso hídrico
- Flora y Fauna
- Residuos sólidos</t>
  </si>
  <si>
    <t>Jardín botánico - Javier Chicaiza</t>
  </si>
  <si>
    <t xml:space="preserve">Fortalecimiento e implementación de  las estrategias de la política de educación ambiental, en la generación de conocimiento para la administración de recursos naturales renovables a través de procesos de formaciòn ambiental. </t>
  </si>
  <si>
    <t xml:space="preserve">Número de Proyectos Ambientales Escolares -PRAE- fortalecidos </t>
  </si>
  <si>
    <t xml:space="preserve">Número de Proyectos Comunitarios de Educación Ambiental - PROCEDA- implementados </t>
  </si>
  <si>
    <t xml:space="preserve">Número de Proyectos Ambientales Universitarios (PRAU) fortalecidos </t>
  </si>
  <si>
    <t>Número de  procesos de los dinamizadores ambientales fortalecidos</t>
  </si>
  <si>
    <t>Dinamización de los escenarios de sensibilización para el conocimiento, uso y conservación de los recursos naturales y renovables</t>
  </si>
  <si>
    <t>Campaña 1:  Actividad conjunta con proyecto Gestión integral de la Biodiveridad y sus servicios ecosistémicos 
Campaña 2: Actividad conjunta con Cambio Climático - Producción y Consumo Sostenible - Residuos- Recurso Hídrico
Campaña 3: Actividad conjunta con proyecto Fortalecimiento de los mecanismos e instancias de articulación y Gobernanza para el control, vigilancia y monitoreo al aprovechamiento, tráfico  y comercialización de fauna y flora
Las campañas deben trabajarse en articulación con los procesos misionales.</t>
  </si>
  <si>
    <t>Dinamizacion de la participación comunitaria en los instrumentos de planificación ambiental, (priorizando fichas ambientales y OTA) tendientes a la resolución de conflictos sociambientales</t>
  </si>
  <si>
    <t>Número de espacios de capacitación en torno al fortalecimiento de la participación y el manejo de conflictos socioambientales realizados en coordinación con equipos misionales</t>
  </si>
  <si>
    <t>Este instrumento se trabajará en articulación con todos los procesos</t>
  </si>
  <si>
    <t xml:space="preserve">Porcentaje de los generadores registrados de RESPEL del Departamento asesorados y  fortalecidos en la gestión integral de residuos peligrosos </t>
  </si>
  <si>
    <t>2020:200 
2021:200
2022:200
2023:200</t>
  </si>
  <si>
    <t>gestionar relaciones</t>
  </si>
  <si>
    <t>compostaje</t>
  </si>
  <si>
    <t>maquinas de chimachoy</t>
  </si>
  <si>
    <t xml:space="preserve">
2021: Adquisición de equipo y validación - Pasto (1)
2022: Adquisición de equipo y validación - Ipiales
         Pasto (1) en funcionamiento
2023: Adquisición de equipo y validación - Pasto (2)
         Pasto (1) en funcionamiento, Ipiales - Tumaco en   funcionamiento
</t>
  </si>
  <si>
    <t xml:space="preserve">  
2021: Pasto1
2022: Pasto1, Ipiales - Tumaco
2023: Pasto1, Ipiales - Tumaco, Pasto 2</t>
  </si>
  <si>
    <t xml:space="preserve">
2021: Pasto 1
2022: Pasto 1, Ipiales
2023: Pasto1, Pasto 2 Ipiales y Tumaco</t>
  </si>
  <si>
    <t>2021: Pasto
2022: Ipiales
2023: Tumaco</t>
  </si>
  <si>
    <t>Porcentaje de reporte de contaminantes criterio (CO2, CO, HCt) emitidos por fuentes móviles, debidamente certificadas por los CDA</t>
  </si>
  <si>
    <t>Seguimiento a generadores de emisiones atmosféricas y contaminación por ruido</t>
  </si>
  <si>
    <t>Fortalecimiento de la gestión intersectorial para la aplicación de politicas públicas en materia de prevención y control de la contaminación atmosférica</t>
  </si>
  <si>
    <t>Número de Entes Territoriales con población  mayor de 100.000 habitantes con acompañamiento para la adopción de los mapas de ruido</t>
  </si>
  <si>
    <t xml:space="preserve">
2021: Pasto
2022:  Ipiales
2023: Tumaco</t>
  </si>
  <si>
    <t xml:space="preserve">PORH complejo Guamués formulado </t>
  </si>
  <si>
    <t>PORH Guamués
2020: Términos de referencia 
2021: Diagnóstico 
2022: Prospectiva y formulación</t>
  </si>
  <si>
    <t xml:space="preserve">Cuenca Pasto
</t>
  </si>
  <si>
    <t xml:space="preserve">Reglamentación de corrientes hídricas por vertimientos </t>
  </si>
  <si>
    <t>2022: Quebrada Miraflores (Proyecto Piloto)
2023: Río Chiquito</t>
  </si>
  <si>
    <t>Cuenca río Pasto
La implementación se refiere a la puesta en marcha del documento metodológico y técnico: Compra de equipos, instalación, las pruebas requeridas para un óptimo funcionamiento, capacitación o contratación del personal calificado (en caso de ser necesario), todo esto considerando que es un proceso nuevo para la Corporación</t>
  </si>
  <si>
    <t>Porcentaje de avance en el proceso de establecimiento de Objetivos de calidad del agua para la Ensenada de Tumaco</t>
  </si>
  <si>
    <t>Términos de referencia para la formulación de Objetivos de Calidad en Zona Costera</t>
  </si>
  <si>
    <t>El porcentaje del 100% se refiere al número de proyectos que cumplen los requisitos de la convocatoria y los términos del documentode priorización</t>
  </si>
  <si>
    <t>Esta campaña se realiza en articulación con el programa Educación, Participación y Cultura Ambiental, desde vigencia 2021 se traslada al programa Educación Ambiental, Participación y Cultura Ambiental</t>
  </si>
  <si>
    <t xml:space="preserve">Tiempo promedio de trámite para la resolución de autorizaciones ambientales otorgadas por la corporación (IMG RES 667/16) (PUEAA) </t>
  </si>
  <si>
    <t xml:space="preserve">Tiempo promedio de trámite para la resolución de autorizaciones ambientales (Concesión) otorgadas por la corporación (IMG RES 667/16) </t>
  </si>
  <si>
    <t>Seguimiento a los  Programas de Uso Eficiente y Ahorro del Agua (PUEAA), Concesiones y Tasa de Uso del Agua   ( TUA )</t>
  </si>
  <si>
    <t xml:space="preserve">2020: 42
2021 - 2023 : Teniendo en cuenta el documento metodológico para seguimiento con bases para evaluación, priorización y seguimiento  para cada vigencia y la implementación de la herramienta para seguimiento
</t>
  </si>
  <si>
    <t>Formulación de índices de uso de agua (indice de escasez )en zonas priorizadas del Departamento</t>
  </si>
  <si>
    <t>Documento metodológico y técnico para la formulación de indices de uso de agua (indice de escasez) para zonas priorizadas del Departamento (Incluye 1 caso piloto)</t>
  </si>
  <si>
    <t>Porcentaje de avance en el documento de determinación de  índices de uso de agua ( indice de escasez) para las zonas priorizadas</t>
  </si>
  <si>
    <t xml:space="preserve">2020: 600
2021 - 2023 : Teniendo en cuenta el documento metodológico para seguimiento con bases para evaluación, priorización y seguimiento  para cada vigencia y la implementación de la herramienta para seguimiento
</t>
  </si>
  <si>
    <t xml:space="preserve">2020: 300
2021 - 2023 : Teniendo en cuenta el documento metodológico para seguimiento con bases para evaluación, priorización y seguimiento  para cada vigencia y la implementación de la herramienta para seguimiento
</t>
  </si>
  <si>
    <t>100% de los PSMV que estén actualizados y se encuentren vigentes</t>
  </si>
  <si>
    <t>Gestión en los procesos administrativos sancionatorios</t>
  </si>
  <si>
    <t>Representación en el 100% de los procesos judiciales ante la jurisdicción contenciosa administrativa y la jurisdicción ordinaria.</t>
  </si>
  <si>
    <t>Fortalecimiento del sistema de información geográfica</t>
  </si>
  <si>
    <t>Porcentaje de avance en la revisión, la depuración y alimentación del Geovisor</t>
  </si>
  <si>
    <t>El 100% de la  información suministrada por los procesos misionales</t>
  </si>
  <si>
    <t>Porcentaje de solicitudes atendidas para generación de cartografia por sobrevuelo Drone</t>
  </si>
  <si>
    <t xml:space="preserve">Desarrollo e implementación de herramientas tecnológicas como apoyo a la operativización de los procesos misionales </t>
  </si>
  <si>
    <t>Número de herramientas tecnológicas desarrolladas o adaptadas  implementadas como apoyo a los procesos misionales</t>
  </si>
  <si>
    <t>Porcentaje de actos administrativos notificados o comunicados dentro de los términos señalados en la norma y en los procedimientos internos de la Entidad</t>
  </si>
  <si>
    <t xml:space="preserve">Notificación o comunicación de actos administrativos   dentro de los terminos legales establecidos </t>
  </si>
  <si>
    <t>Fortalecimiento de la infraestructura física y locativa de las sedes administrativas para mejorar la prestación del servicio</t>
  </si>
  <si>
    <t>Reportes de resultados confiables bajo el marco de la norma NTC ISO/IEC 17025 y el sistema de gestión institucional</t>
  </si>
  <si>
    <t xml:space="preserve">Porcentaje de reportes   validos emitidos   en   matriz agua y aire dentro de los tiempos establecidos en la solicitud </t>
  </si>
  <si>
    <t>Porcentaje de muestras tomadas y/o aforadas en matriz agua y en matriz aire con cumplimiento de criterios establecidos en la NTC ISO IEC 17025</t>
  </si>
  <si>
    <t>Porcentaje de muestras  analizadas  bajo  parámetros  fisicoquímicos  y  microbiológicos en matriz agua y bajo parámetros    fisicoquímicos    en matriz aire  bajo los requisitos establecidos en la NTC ISO IEC 17027</t>
  </si>
  <si>
    <t>Número de talleres de autocontrol,  autogestión  y  autorregulación realizados</t>
  </si>
  <si>
    <t xml:space="preserve">Porcentaje de informes de control interno, elaborados, publicados y socializados </t>
  </si>
  <si>
    <t>2020:11
2021:11
2022:11
2023:11</t>
  </si>
  <si>
    <t xml:space="preserve">Número de comités de comités internos de control interno ejecutados </t>
  </si>
  <si>
    <t>Porcentaje de sedes mejoradas con respecto a las priorizadas</t>
  </si>
  <si>
    <t>Fortalecimiento y mantenimiento del  sistema  de seguridad y salud  en el trabajo</t>
  </si>
  <si>
    <t>Formulación de proyectos para fortalecer  el financiamiento y ejecución del PAI</t>
  </si>
  <si>
    <t xml:space="preserve">Banco de proyectos alimentado con iniciativas de proyectos disponibles para diferentes fuentes de financiación </t>
  </si>
  <si>
    <t xml:space="preserve">porcentaje  de visitas oculares, asistencia técnica, inspecciones judiciales y seguimiento de los procesos judiciales.
</t>
  </si>
  <si>
    <t>2020:36%
2021: 37%
2022:38%
2023:39%</t>
  </si>
  <si>
    <t>Sujeto a priorización de municipios, comenzando en 2020 por los que están dentro de áreas protegidas y a priorización de variables objeto de análisis</t>
  </si>
  <si>
    <t>En 2020 se ejecuta en articulación con el programa Educación, Participación y Cultura Ambiental, y desde la  vigencia 2021 se traslada a este programa y se ejecuta articuladamente con el proyecto de Cambio Climático y Gestión del Riesgo</t>
  </si>
  <si>
    <t>2020: Complejo de Páramos La Cocha Patascoy (Compartido con CORPOAMAZONIA)- Sujeto a dinamización del proceso de consulta previa 
2023: Complejo de Páramos Doña Juana Chimayoy (Compartido con CRC)  o Complejo de Páramos Chiles - Cumbal</t>
  </si>
  <si>
    <t>2020-2023 Impulso procesos de conservación en la Costa Pacífica (Área marino costera   Consejo Comunitario Esfuerzo Pescador  y otra oceánica en convenio con INVEMAR)</t>
  </si>
  <si>
    <t xml:space="preserve">2020: DRMI Enclave Subxerofítico 21.291 Ha, PNR Cerro Negro San Francisco 17.000 Ha, DRMI Andino Pacifica 11.694 Ha   
2023: Area marino costera Consejo Comunitario Esfuerzo Pescador y  área oceánica convenio con INVEMAR   </t>
  </si>
  <si>
    <t xml:space="preserve">Incentivo Conservación
2020: 28 usuarios
2021: 28 usuarios 
2022: 28 usuarios
2023: 28 usuarios
Total: 112 usuarios
Alternativas  productivas - Otros incentivos
2020: 20 familias
2021: 20 familias
2022: 20 familias
2023: 20 familias 
Total: 80 familias 
</t>
  </si>
  <si>
    <t xml:space="preserve">2020:38 ha 
Este indicador se consolida desde 2021 en Implementación de estrategias de restauración ecológica en áreas de interés ambiental. 
</t>
  </si>
  <si>
    <t xml:space="preserve">
2020: Impulso Geoparque Mundial de la UNESCO convenio UDENAR)
2021-2023: 2 (Un ejercicio de turismo sostenible a  partir de la ruta concertada y el impulso al Geoparque Mundial de la UNESCO convenio UDENAR)</t>
  </si>
  <si>
    <t>Lineamientos del programa regional de negocios verdes :
Plan de Accion Departamental de Negocios Verdes
Verificacion emprendimientos de negocios verdes
Fortalecimiento de la ventanilla de negocios verdes  y nodo regional
Acompañamiento técnico ambiental y comercial a negocios verdes</t>
  </si>
  <si>
    <t>vivero costa pacífica</t>
  </si>
  <si>
    <t>recursos POF</t>
  </si>
  <si>
    <t>Estrategia corresponsabilidad incendios forestales</t>
  </si>
  <si>
    <t>Hogar de paso Costa pacífica</t>
  </si>
  <si>
    <t>Educación ambiental - estrategia de comunicaciones</t>
  </si>
  <si>
    <t xml:space="preserve">Se debe priorizar por parte de fortalecimiento de sedes - CAV </t>
  </si>
  <si>
    <t xml:space="preserve">Es necesario fortalecer la articulación del personal adscrito al proceso Gestión Jurídica y los demás abogados que operativizan este proceso </t>
  </si>
  <si>
    <t xml:space="preserve">Revisar proyecto Geoparques </t>
  </si>
  <si>
    <t xml:space="preserve">Equipo </t>
  </si>
  <si>
    <t>Indicador que conoslida ejecución de acciones entorno a las estrategias de la política Nacional  de Educación Ambiental</t>
  </si>
  <si>
    <t>Número de procesos etnoeducativos y/o  alianzas estratégicas con comunidades étnicas fortalecidas</t>
  </si>
  <si>
    <t>2020:1 
2021:1
2022:1
2023:1</t>
  </si>
  <si>
    <t>2021: Herramienta  seguimiento a Licencias, Permisos y AA</t>
  </si>
  <si>
    <t>Número de estudios de caracterización y zonificación de amenazas por fenómenos naturales (Movimientos en masa, avenidas torrenciales e inundaciones) en un área priorizada del Departamento de Nariño (Documento de estudio)</t>
  </si>
  <si>
    <t>Número de informes de visitas de seguimiento a municipios del departamento de Nariño en donde se presentaron fenómenos naturales amenazantes (remoción en masa, avenidas torrenciales e inundaciones).</t>
  </si>
  <si>
    <t>Número de Municipios con seguimiento al cumplimiento de los asuntos ambientales concertados en los POT adoptados.</t>
  </si>
  <si>
    <t>Centros poblados mayores de 100.000 habitantes con mapa de ruido ambiental actualizado</t>
  </si>
  <si>
    <t>Informe de seguimiento y evaluación de la ejecución del Plan de Acción Institucional PAI 2016-2019</t>
  </si>
  <si>
    <t>Porcentaje de seguimientos a la ejecución fisica y financiera del PAI</t>
  </si>
  <si>
    <t>Porentaje</t>
  </si>
  <si>
    <t>Pasto, San Juan, Sotomayor, La Unión</t>
  </si>
  <si>
    <t>2020: Priorización de cuerpos de agua para el acotamiento de las rondas hídricas 
2021: Acotamiento ronda hídrica 
2022: Acotamiento ronda hídrica
2023:  Acotamiento ronda hídrica
Actividad articulada con programa Gestión del Recurso Hídrico, Proyectos Cambio Climático y Gestión del Riesgo y  Asesoría, evaluación y seguimiento de asuntos ambientales en los procesos de planeación y ordenamiento de los entes territoriales</t>
  </si>
  <si>
    <t>Mira, Güiza,Mayo</t>
  </si>
  <si>
    <t>Subzona hidrográfica del río Patia Bajo</t>
  </si>
  <si>
    <t>Implementación de acciones de protección, recuperación o monitoreo del recurso hídrico en cuencas, a partir de los POMCAS o de los instrumentos de planificación de la corporación (Art. 216 Ley 1450/11 TUA)</t>
  </si>
  <si>
    <t>ADMINISTRACIÓN, MONITOREO  Y SEGUIMIENTO DEL USO Y APROVECHAMIENTO DEL RECURSO HÍDRICO</t>
  </si>
  <si>
    <t>ADMINISTRACIÓN Y SEGUIMIENTO DEL PROGRAMA DE TASAS RETRIBUTIVAS POR VERTIMIENTOS PUNTUALES</t>
  </si>
  <si>
    <t>ASESORÍA, EVALUACIÓN Y SEGUIMIENTO DE ASUNTOS AMBIENTALES EN LOS PROCESOS DE PLANEACIÓN Y ORDENAMIENTO DE LOS ENTES TERRITORIALES</t>
  </si>
  <si>
    <t>CONTROL Y SEGUIMIENTO A GENERADORES DE EMISIONES ATMOSFÉRICAS PARA LA MITIGACIÓN DEL IMPACTO A LA CALIDAD DEL AIRE EN EL DEPARTAMENTO DE NARIÑO</t>
  </si>
  <si>
    <t>CONTROL Y SEGUIMIENTO A LA GESTIÓN DE RESIDUOS SÓLIDOS</t>
  </si>
  <si>
    <t>IMPLEMENTACIÓN DE ACCIONES PRIORIZADAS PARA EL FOMENTO DE LA PRODUCCIÓN Y CONSUMO SOSTENIBLE</t>
  </si>
  <si>
    <t>FOMENTO DE TECNOLOGÍAS LIMPIAS EN LA MINERÍA DEL ORO PARA LA REDUCCIÓN DE MERCURIO Y SUSTANCIAS QUÍMICAS EN EL DEPARTAMENTO DE NARIÑO</t>
  </si>
  <si>
    <t>PLANEACIÓN INSTITUCIONAL PARA LA GESTIÓN AMBIENTAL</t>
  </si>
  <si>
    <t>FORTALECIMIENTO DEL SISTEMA DE GESTIÓN INSTITUCIONAL ARTICULADO CON EL MECI</t>
  </si>
  <si>
    <t>FORTALECIMIENTO DEL PROCESO MISIONAL GESTIÓN JURÍDICA</t>
  </si>
  <si>
    <t>OPERACIÓN Y ADMINISTRACIÓN DE LOS SISTEMAS DE INFORMACIÓN DE LA CORPORACIÓN
(Ambiental y administrativo)</t>
  </si>
  <si>
    <t>SEGUIMIENTO Y EVALUACIÓN DEL SCI, LA GESTIÓN OPERATIVA Y LAS FUNCIONES DE ASEGURAMIENTO DE LA ENTIDAD</t>
  </si>
  <si>
    <t>MANTENIMIENTO, OPERACIÓN Y MEJORA DEL LABORATORIO DE CALIDAD AMBIENTAL BAJO LA NORMA NTC ISO/IEC 17025</t>
  </si>
  <si>
    <t>FORTALECIMIENTO DE LA CAPACIDAD INSTITUCIONAL PARA EL CUMPLIMIENTO DE LA MISIÓN CORPORATIVA</t>
  </si>
  <si>
    <t>Formulación del Plan  de    Acción Institucional 2020–2023</t>
  </si>
  <si>
    <t>Seguimiento y evaluación del PGAR, desde la ejecución del PAI de CORPONARIÑO y de los instrumentos de planificación regional y local e institucionales que correspondan.</t>
  </si>
  <si>
    <t>Representación   de   la Entidad en los procesos judiciales</t>
  </si>
  <si>
    <t>Fortalecimiento del procedimiento de Cobro coactivo de la Entidad</t>
  </si>
  <si>
    <t xml:space="preserve">Articulación con la estrategia de Gobierno Digital </t>
  </si>
  <si>
    <t>Fortalecimiento de la información y comunicación institucional</t>
  </si>
  <si>
    <t>Estrategia de comunicación institucional operativizada en la Entidad.</t>
  </si>
  <si>
    <t xml:space="preserve">2020: Pasto, San Juan, Sotomayor 
2021: Pasto, San Juan, Sotomayor, La Unión
2022: Pasto, San Juan, Sotomayor, La Unión,  Costa Pacífica
2023:Pasto, San Juan, Sotomayor, La Unión, Costa Pacífica
</t>
  </si>
  <si>
    <t>porcentaje de proyectos de inversión y pre inversión en descontaminacion de recurso hidrico  con viabilidad técnica y financiera cofinanciados con recursos de tas retributiva</t>
  </si>
  <si>
    <t xml:space="preserve">
Porcentaje de proyectos de inversión y pre inversión con seguimiento a la ejecución técnica administrativa y financiera</t>
  </si>
  <si>
    <t>Porcentaje de información cargada al SIRH</t>
  </si>
  <si>
    <t>Documento del estado de la calidad del recurso hídrico en la zona marino-costera.</t>
  </si>
  <si>
    <t>Porcentaje de Concesiones atendidas</t>
  </si>
  <si>
    <t xml:space="preserve">Cumbitara, Los Andes, La Llanada, Samaniego, Santacruz, Mallama,  Unión, Buesaco,  Magui Payan Barbacoas , Roberto Payan , Iscuande, El Charco. </t>
  </si>
  <si>
    <t xml:space="preserve">Gestión interinstitucional para la reducción de la contaminación de mercurio </t>
  </si>
  <si>
    <t xml:space="preserve">Fomento a la producción sostenible en la pequeña mineria de oro </t>
  </si>
  <si>
    <t xml:space="preserve">Número de fuentes Hídricas y Unidades de Producción Minera - UPM monitoreadas por contaminación con CN y mercurio en agua, sedimento y aire </t>
  </si>
  <si>
    <t>FORMALIZACIÓN EN MINERÍA DE MATERIALES DE CONSTRUCCIÓN  Y ORO EN EL DEPARTAMENTO DE NARIÑO</t>
  </si>
  <si>
    <t xml:space="preserve">Tumaco, Santabarbara de Iscuande, Charco, Barbacoas Magui Payan y Roberto Payan </t>
  </si>
  <si>
    <t>Control, monitoreo y seguimiento a proyectos en proceso de formalizacion en minería de materiales de construcción y oro en el departamento de Nariño</t>
  </si>
  <si>
    <t>Número de visitas de Control, monitoreo y seguimiento en proyectos mineros legales de oro y materiales de contrucción en el departamento de Nariño.</t>
  </si>
  <si>
    <t>Número de visitas de Control, monitoreo y seguimiento en minería en proseso de Formalización de Oro y  materiales de contrucción en el departamento de Nariño.</t>
  </si>
  <si>
    <t>Laboratorio fortalecido y en funcionamiento ( acreditación de parametros Hg, CN)</t>
  </si>
  <si>
    <t>Control, monitoreo y seguimiento a proyectos legalizados en minería de materiales de construcción y oro en el departamento de Nariño</t>
  </si>
  <si>
    <t>Tiempo promedio de trámite para la resolución de autorizaciones ambientales otorgadas por la corporación (licencias ambientales materiales de construccion y oro) (IMG Res.667/16)</t>
  </si>
  <si>
    <t>Proyectos     formulados     de     acuerdo     con     los requerimientos metodológicos vigentes en articulación con los instrumentos de planificación ambiental aprobados y adoptados</t>
  </si>
  <si>
    <t>Estrategia de comunicación institucional operativizada en la Entidad para el fortalecimiento de la Educación ambiental y la participación comunitaria</t>
  </si>
  <si>
    <t>MEJORAMIENTO DE LAS RENTAS Y GESTIÓN POR PROYECTO</t>
  </si>
  <si>
    <t>Mejoramiento de ingresos Cobro coactivo y persuasivo</t>
  </si>
  <si>
    <t>Coordinación institucional para el apoyo a la actualización catastral</t>
  </si>
  <si>
    <t>Porcentaje de tiempo promedio en resolver una actuación</t>
  </si>
  <si>
    <t>Porcentaje de expedientes para adelantar actuaciones tramitados</t>
  </si>
  <si>
    <t>APOYO A LA ACTUALIZACIÓN Y/O CONSERVACIÓN  CATASTRAL A MUNICIPIOS PRIORIZADOS</t>
  </si>
  <si>
    <t>Número de municipios priorizados con apoyo en la actualización catastral</t>
  </si>
  <si>
    <t>Garantizar la conectividad de la red para el correcto funcionamiento del sistema de información de indicadores</t>
  </si>
  <si>
    <t>Sistema de indicadores operando de acuerdo con la geodata- base o sistema de información implementado en la entidad (1392)</t>
  </si>
  <si>
    <t>EVALUACIÓN Y SEGUIMIENTO DE PLANES DE CONTINGENCIA</t>
  </si>
  <si>
    <t xml:space="preserve">Evaluación  y  Seguimiento de Planes de contingencia </t>
  </si>
  <si>
    <t>total indicadores</t>
  </si>
  <si>
    <t>IMG</t>
  </si>
  <si>
    <t xml:space="preserve">
2020 - 2023:Proyecto en  articulación interinstitucional 
</t>
  </si>
  <si>
    <t xml:space="preserve">Porcentaje de documento Determinantes Ambientales para el ordenamiento territorial (DAOT) actualizado </t>
  </si>
  <si>
    <t>Acciones orientados a la recuperación o rehabilitación de suelos degradados priorizados por la Corporación.</t>
  </si>
  <si>
    <t>Ejercer la autoridad ambiental en minería de materiales de construcción en la zona andina del departamento de Nariño</t>
  </si>
  <si>
    <t>Esta meta se traslada  desde 2021 al proyecto Formalización en minería de materiales de construcción   y oro en el departamento de Nariño  del programa 5</t>
  </si>
  <si>
    <t>Tiempo promedio de trámite para la resolución de autorizaciones ambientales otorgadas por la corporación (licencias ambientales materiales de construccion) (IMG Res.667/16)</t>
  </si>
  <si>
    <t>Implementar acciones coordinadas de control, manejo y seguimiento de los recursos naturales a traves de los diferentes tramites ambientales y atencion de Denuncias por delitos a los Recursos Naturales y al ambiente</t>
  </si>
  <si>
    <t>FORTALECIMIENTO DE LA AUTORIDAD AMBIENTAL PROCESO LICENCIAS, PERMISOS Y AUTORIZACIONES AMBIENTALES</t>
  </si>
  <si>
    <t>Oficina de control interno operativizada mediante el cumplimiento de los roles asignados por la normatividad vigente</t>
  </si>
  <si>
    <t>Visitas oculares, asistencia técnica, inspecciones judiciales y seguimiento de los procesos judiciales</t>
  </si>
  <si>
    <t>Asistencia técnica, atención a solicitudes y seguimiento de programas, proyectos y procesos judiciales (SISA)</t>
  </si>
  <si>
    <t>Unidades de producción minera con asistencia técnica minero metalúrgica para la aplicación de técnicas de producción limpia.</t>
  </si>
  <si>
    <t>Fortalecimiento y mantenimiento del laboratorio minero metalúrgico y modelo Piloto demostrativo</t>
  </si>
  <si>
    <t>Visitas interinstitucionales de control y monitoreó ambiental en los municipios mineros del departamento de Nariño</t>
  </si>
  <si>
    <t>Visitas de campo para control y monitoreo realizados. (Visitas de control y monitoreo a UPMs en la Zona Andina y Costa Pacifica. )</t>
  </si>
  <si>
    <t>Caracterización de la Problemática Ambiental, Social y Cultural generada por la Actividad Minera de los Resguardos indigenas de Mallama y Guachavés</t>
  </si>
  <si>
    <t>Número de visitas de Asistencia tecnica, Control, Monitoreo y Seguimiento en minería de oro a proyectos mineros legales y en proceso de formalización en el departamento de Nariño.</t>
  </si>
  <si>
    <r>
      <t xml:space="preserve">Control, vigilancia y seguimiento a la fauna y flora silvestre
</t>
    </r>
    <r>
      <rPr>
        <sz val="8"/>
        <color rgb="FFFF0000"/>
        <rFont val="Arial"/>
        <family val="2"/>
      </rPr>
      <t xml:space="preserve">
</t>
    </r>
  </si>
  <si>
    <r>
      <t xml:space="preserve">
</t>
    </r>
    <r>
      <rPr>
        <sz val="8"/>
        <rFont val="Arial"/>
        <family val="2"/>
      </rPr>
      <t xml:space="preserve">Conocimiento del riesgo en áreas priorizadas del Departamento para su integración en el ordenamiento ambiental y territorial </t>
    </r>
  </si>
  <si>
    <r>
      <t>Porcentaje de áreas de ecosistemas en restauración, rehabilitación y recuperación</t>
    </r>
    <r>
      <rPr>
        <b/>
        <sz val="8"/>
        <color theme="1"/>
        <rFont val="Arial"/>
        <family val="2"/>
      </rPr>
      <t xml:space="preserve"> (IMG Res 667/16)</t>
    </r>
  </si>
  <si>
    <r>
      <t xml:space="preserve">Porcentaje de suelos degradados   en    recuperación o rehabilitación </t>
    </r>
    <r>
      <rPr>
        <b/>
        <sz val="8"/>
        <color theme="1"/>
        <rFont val="Arial"/>
        <family val="2"/>
      </rPr>
      <t>(IMG Res 667/16)</t>
    </r>
  </si>
  <si>
    <r>
      <t xml:space="preserve">Tasa promedio anual de deforestación </t>
    </r>
    <r>
      <rPr>
        <b/>
        <sz val="8"/>
        <rFont val="Arial"/>
        <family val="2"/>
      </rPr>
      <t>(IMA Res 667/16)</t>
    </r>
  </si>
  <si>
    <r>
      <t xml:space="preserve">Porcentaje de avance en la formulación del Plan de Ordenación Forestal </t>
    </r>
    <r>
      <rPr>
        <b/>
        <sz val="8"/>
        <color theme="1"/>
        <rFont val="Arial"/>
        <family val="2"/>
      </rPr>
      <t>(IMG Res 667/16)</t>
    </r>
  </si>
  <si>
    <r>
      <rPr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 xml:space="preserve">
Número de procesos  articuladores de conservación fortalecidos. PGARL5.112.1</t>
    </r>
    <r>
      <rPr>
        <b/>
        <sz val="8"/>
        <color rgb="FFFF0000"/>
        <rFont val="Arial"/>
        <family val="2"/>
      </rPr>
      <t xml:space="preserve">
</t>
    </r>
  </si>
  <si>
    <r>
      <t xml:space="preserve">Porcentaje de entes territoriales asesorados en la incorporación, planificación y ejecución de acciones relacionadas con cambio climático en el marco de los instrumentos de planificación territorial. </t>
    </r>
    <r>
      <rPr>
        <sz val="8"/>
        <rFont val="Arial"/>
        <family val="2"/>
      </rPr>
      <t>(IMG Res 667/16)</t>
    </r>
  </si>
  <si>
    <r>
      <t>Porcentaje de redes y estaciones de monitoreo en opera- ción.</t>
    </r>
    <r>
      <rPr>
        <b/>
        <sz val="8"/>
        <rFont val="Arial"/>
        <family val="2"/>
      </rPr>
      <t>(IMG Res 667/16)</t>
    </r>
  </si>
  <si>
    <r>
      <t xml:space="preserve">Porcentaje  de   autorizaciones ambientales con seguimiento (Permisos de emisiones atmosféricas) </t>
    </r>
    <r>
      <rPr>
        <b/>
        <sz val="8"/>
        <rFont val="Arial"/>
        <family val="2"/>
      </rPr>
      <t>(IMG Res 667/16)</t>
    </r>
  </si>
  <si>
    <r>
      <t xml:space="preserve">Porcentaje de PGIRS con seguimiento a metas de aprovechamiento </t>
    </r>
    <r>
      <rPr>
        <b/>
        <sz val="8"/>
        <color theme="1"/>
        <rFont val="Arial"/>
        <family val="2"/>
      </rPr>
      <t>(IMG Res. 667/16)</t>
    </r>
  </si>
  <si>
    <r>
      <t xml:space="preserve">Porcentaje de sectores con acompañamiento para la reconversión hacia sistemas sostenibles de producción  </t>
    </r>
    <r>
      <rPr>
        <b/>
        <sz val="8"/>
        <color theme="1"/>
        <rFont val="Arial"/>
        <family val="2"/>
      </rPr>
      <t>(IMG Res. 667 /16)</t>
    </r>
  </si>
  <si>
    <r>
      <t xml:space="preserve">Porcentaje de suelos degradados   en    recuperación o rehabilitación </t>
    </r>
    <r>
      <rPr>
        <b/>
        <sz val="8"/>
        <color theme="1"/>
        <rFont val="Arial"/>
        <family val="2"/>
      </rPr>
      <t>(IMG Res. 667/16)</t>
    </r>
  </si>
  <si>
    <r>
      <t xml:space="preserve">Implementación del programa regional de negocios verdes por la autoridad ambiental </t>
    </r>
    <r>
      <rPr>
        <b/>
        <sz val="8"/>
        <color theme="1"/>
        <rFont val="Arial"/>
        <family val="2"/>
      </rPr>
      <t>(IMG Res. 667 /16)</t>
    </r>
  </si>
  <si>
    <r>
      <t>Número de empresas, grupos asociativos y comunidades organizadas dedicadas a mercados verdes</t>
    </r>
    <r>
      <rPr>
        <b/>
        <sz val="8"/>
        <color theme="1"/>
        <rFont val="Arial"/>
        <family val="2"/>
      </rPr>
      <t>(IMA Res. 667/16)</t>
    </r>
  </si>
  <si>
    <r>
      <rPr>
        <b/>
        <sz val="8"/>
        <color theme="1"/>
        <rFont val="Arial"/>
        <family val="2"/>
      </rPr>
      <t>Auditorias Independientes:</t>
    </r>
    <r>
      <rPr>
        <sz val="8"/>
        <color theme="1"/>
        <rFont val="Arial"/>
        <family val="2"/>
      </rPr>
      <t xml:space="preserve"> 
Centros Ambientales: Sur,Costa Pacífica, Minero, Norte, Sur Occidente
Auditoría contable 
Auditoría a Proyectos SISA - SUBCEA
</t>
    </r>
    <r>
      <rPr>
        <b/>
        <sz val="8"/>
        <color theme="1"/>
        <rFont val="Arial"/>
        <family val="2"/>
      </rPr>
      <t xml:space="preserve">Seguimiento:
</t>
    </r>
    <r>
      <rPr>
        <sz val="8"/>
        <color theme="1"/>
        <rFont val="Arial"/>
        <family val="2"/>
      </rPr>
      <t xml:space="preserve">Seguimiento a Plan Anticorrupción y de Atención al Ciudadano 
Seguimiento a PQRSD 
Seguimiento a Derechos de Autor 
Seguimiento de austeridad del gasto 
Seguimiento Control Interno Contable
Seguimiento al PAA 
Seguimiento a planes de mejora contraloría
Seguimiento a riesgos de contratación 
 </t>
    </r>
  </si>
  <si>
    <t xml:space="preserve">Total indicadores </t>
  </si>
  <si>
    <t xml:space="preserve">Fortalecimiento interinstitucional para orientar la adopción de  buenas prácticas y transferencia de modelos de producción limpia que contribuyan al aprovechamiento sostenible de los recursos naturales en los sectores productivos </t>
  </si>
  <si>
    <t xml:space="preserve">Número de Hogares de Paso y CAV (Fauna silvestre )construidos, fortalecidos y en funcionamiento para la atención de fauna silvestre  en centros ambientales </t>
  </si>
  <si>
    <t xml:space="preserve">Hogar de paso - Pasto
CAV (Fauna silvestre) - Centro Ambiental Priorizado
2021: Diseño - Primera etapa de construcción
2022: Construcción,dotación,operación
2023: Operación
Recursos Contrapartida 
</t>
  </si>
  <si>
    <t xml:space="preserve">IMPLEMENTACIÓN DE ACCIONES DE  PLANIFICACIÓN, DESCONTAMINACIÓN Y MONITOREO EN CORRIENTES HÍDRICAS SUPERFICIALES PRIORIZADAS
</t>
  </si>
  <si>
    <t>Estrategia interinstitucional de fortalecimiento de los grupos vigia de las áreas protegidas implementada, incorporando elementos de gestión del riesgo climático</t>
  </si>
  <si>
    <t>Porcentaje de áreas de ecosistemas en restauración, rehabilitación y recuperación (IMG Res.667/16)</t>
  </si>
  <si>
    <r>
      <t xml:space="preserve">Porcentaje de Planes de Ordenación y Manejo de Cuencas (POMCAS) en ejecución </t>
    </r>
    <r>
      <rPr>
        <b/>
        <sz val="8"/>
        <color theme="1"/>
        <rFont val="Arial"/>
        <family val="2"/>
      </rPr>
      <t>(IMG Res.667/16)</t>
    </r>
  </si>
  <si>
    <t>Incentivos a la conservación</t>
  </si>
  <si>
    <t>Hectáreas de deforestación evitadas</t>
  </si>
  <si>
    <t>2020: 50 ha
2021:Procesos de restauración vigencia 2020. Muestra 50%. (100% ZAVA Galeras)
2022:Procesos de restauración vigencia 2021.Muestra 50%. (100% ZAVA Galeras)
2023:Procesos de restauración vigencia 2022.Muestra 50%. (100% ZAVA Galeras)</t>
  </si>
  <si>
    <r>
      <t xml:space="preserve">2020: 468 ha
2021:  588 ha
2022: 588 ha
2023: 588 ha
Total: 2232 ha
Incluye restauración, rehabilitación y recuperación de áreas correspondientes a  cuencas abastecedoras, incendios forestales, Tasa de aprovechamiento forestal, </t>
    </r>
    <r>
      <rPr>
        <sz val="8"/>
        <color rgb="FFFF0000"/>
        <rFont val="Arial"/>
        <family val="2"/>
      </rPr>
      <t>ZAVA Galeras</t>
    </r>
    <r>
      <rPr>
        <sz val="8"/>
        <color theme="1"/>
        <rFont val="Arial"/>
        <family val="2"/>
      </rPr>
      <t xml:space="preserve">
</t>
    </r>
  </si>
  <si>
    <t>2020:80ha
2021:80 ha
2022:80 ha
2023: 80 ha</t>
  </si>
  <si>
    <t>Número de municipios asesorados en la integración de la Gestión del riesgo con los planes, planes básicos y esquemas de ordenamiento territorial</t>
  </si>
  <si>
    <t xml:space="preserve">2020-2023:24 Ha (10 Ha manglar) 
</t>
  </si>
  <si>
    <t>2020: 1 Zona Costa Pacífica, 1 Territorio Indígena, 1 área priorizada para dar respuesta a sentencia 4360 de 2018
2021 - 2023:1 Zona Costa Pacífica, 1 Territorio priorizado</t>
  </si>
  <si>
    <t>Porcentaje de reporte a la Base de datos de CORPONARIÑO de fenómenos naturales  o antrópicos (Movimientos en masa, avenidas torrenciales, inundaciones e incendios forestales) que se presentan en el departamento de Nariño.</t>
  </si>
  <si>
    <t>Asistencia técnica y apoyo a la fornulación de programas, planes y proyectos.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</si>
</sst>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88F2D"/>
        <bgColor indexed="64"/>
      </patternFill>
    </fill>
    <fill>
      <patternFill patternType="solid">
        <fgColor rgb="FFC3D0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03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horizontal="justify"/>
    </xf>
    <xf numFmtId="0" fontId="2" fillId="5" borderId="0" xfId="0" applyFont="1" applyFill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1" fontId="4" fillId="0" borderId="0" xfId="0" applyNumberFormat="1" applyFont="1"/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41" fontId="4" fillId="0" borderId="2" xfId="2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1" fontId="4" fillId="0" borderId="2" xfId="2" applyFont="1" applyFill="1" applyBorder="1" applyAlignment="1"/>
    <xf numFmtId="41" fontId="4" fillId="0" borderId="2" xfId="2" applyFont="1" applyBorder="1" applyAlignment="1"/>
    <xf numFmtId="0" fontId="4" fillId="0" borderId="2" xfId="0" applyFont="1" applyBorder="1" applyAlignment="1"/>
    <xf numFmtId="0" fontId="4" fillId="0" borderId="2" xfId="0" applyFont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3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/>
    </xf>
    <xf numFmtId="0" fontId="6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46" fontId="4" fillId="0" borderId="2" xfId="0" applyNumberFormat="1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41" fontId="4" fillId="0" borderId="4" xfId="2" applyFont="1" applyFill="1" applyBorder="1" applyAlignment="1">
      <alignment horizontal="center" vertical="center"/>
    </xf>
    <xf numFmtId="41" fontId="4" fillId="0" borderId="4" xfId="2" applyFont="1" applyBorder="1" applyAlignment="1">
      <alignment horizontal="center" vertical="center"/>
    </xf>
    <xf numFmtId="41" fontId="4" fillId="0" borderId="5" xfId="2" applyFont="1" applyBorder="1" applyAlignment="1">
      <alignment horizontal="center" vertical="center"/>
    </xf>
    <xf numFmtId="41" fontId="4" fillId="0" borderId="2" xfId="2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41" fontId="4" fillId="0" borderId="2" xfId="2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 horizontal="justify"/>
    </xf>
    <xf numFmtId="0" fontId="4" fillId="0" borderId="0" xfId="0" applyFont="1" applyAlignment="1">
      <alignment horizontal="justify"/>
    </xf>
    <xf numFmtId="41" fontId="4" fillId="0" borderId="2" xfId="2" applyFont="1" applyFill="1" applyBorder="1" applyAlignment="1">
      <alignment horizontal="justify" vertical="center"/>
    </xf>
    <xf numFmtId="41" fontId="4" fillId="0" borderId="2" xfId="2" applyFont="1" applyBorder="1" applyAlignment="1">
      <alignment horizontal="justify" vertical="center"/>
    </xf>
    <xf numFmtId="41" fontId="4" fillId="0" borderId="2" xfId="0" applyNumberFormat="1" applyFont="1" applyBorder="1" applyAlignment="1">
      <alignment horizontal="justify"/>
    </xf>
    <xf numFmtId="41" fontId="4" fillId="0" borderId="2" xfId="2" applyNumberFormat="1" applyFont="1" applyBorder="1" applyAlignment="1">
      <alignment horizontal="justify" vertical="center"/>
    </xf>
    <xf numFmtId="0" fontId="5" fillId="0" borderId="5" xfId="0" applyFont="1" applyFill="1" applyBorder="1" applyAlignment="1">
      <alignment horizontal="center" vertical="center" wrapText="1"/>
    </xf>
    <xf numFmtId="41" fontId="4" fillId="0" borderId="6" xfId="2" applyFont="1" applyFill="1" applyBorder="1" applyAlignment="1">
      <alignment horizontal="center" vertical="center"/>
    </xf>
    <xf numFmtId="41" fontId="4" fillId="0" borderId="6" xfId="2" applyFont="1" applyFill="1" applyBorder="1" applyAlignment="1">
      <alignment horizontal="center"/>
    </xf>
    <xf numFmtId="41" fontId="4" fillId="0" borderId="2" xfId="2" applyFont="1" applyFill="1" applyBorder="1" applyAlignment="1">
      <alignment horizontal="justify"/>
    </xf>
    <xf numFmtId="41" fontId="4" fillId="0" borderId="2" xfId="2" applyFont="1" applyBorder="1" applyAlignment="1">
      <alignment horizontal="justify"/>
    </xf>
    <xf numFmtId="0" fontId="4" fillId="0" borderId="2" xfId="0" applyFont="1" applyFill="1" applyBorder="1" applyAlignment="1">
      <alignment horizontal="justify"/>
    </xf>
    <xf numFmtId="41" fontId="4" fillId="0" borderId="2" xfId="0" applyNumberFormat="1" applyFont="1" applyFill="1" applyBorder="1" applyAlignment="1">
      <alignment horizontal="justify"/>
    </xf>
    <xf numFmtId="164" fontId="4" fillId="0" borderId="0" xfId="0" applyNumberFormat="1" applyFont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6" fontId="4" fillId="0" borderId="2" xfId="0" applyNumberFormat="1" applyFont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justify" vertical="center" wrapText="1"/>
    </xf>
    <xf numFmtId="0" fontId="5" fillId="0" borderId="2" xfId="0" applyNumberFormat="1" applyFont="1" applyBorder="1" applyAlignment="1">
      <alignment horizontal="justify" wrapText="1"/>
    </xf>
    <xf numFmtId="0" fontId="5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/>
    </xf>
    <xf numFmtId="22" fontId="5" fillId="0" borderId="2" xfId="0" applyNumberFormat="1" applyFont="1" applyFill="1" applyBorder="1" applyAlignment="1">
      <alignment horizontal="justify" vertical="center" wrapText="1"/>
    </xf>
    <xf numFmtId="41" fontId="4" fillId="0" borderId="0" xfId="2" applyFont="1"/>
    <xf numFmtId="41" fontId="4" fillId="0" borderId="2" xfId="2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6" fontId="4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5" fillId="0" borderId="5" xfId="0" applyFont="1" applyFill="1" applyBorder="1" applyAlignment="1">
      <alignment horizontal="justify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justify" vertical="top" wrapText="1"/>
    </xf>
    <xf numFmtId="1" fontId="5" fillId="0" borderId="4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shrinkToFit="1"/>
    </xf>
    <xf numFmtId="1" fontId="12" fillId="0" borderId="2" xfId="0" applyNumberFormat="1" applyFont="1" applyFill="1" applyBorder="1" applyAlignment="1">
      <alignment horizontal="right" vertical="center" indent="1" shrinkToFit="1"/>
    </xf>
    <xf numFmtId="1" fontId="12" fillId="0" borderId="2" xfId="0" applyNumberFormat="1" applyFont="1" applyFill="1" applyBorder="1" applyAlignment="1">
      <alignment horizontal="left" vertical="center" indent="1" shrinkToFit="1"/>
    </xf>
    <xf numFmtId="0" fontId="1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right" vertical="center" indent="1" shrinkToFit="1"/>
    </xf>
    <xf numFmtId="1" fontId="4" fillId="0" borderId="2" xfId="0" applyNumberFormat="1" applyFont="1" applyFill="1" applyBorder="1" applyAlignment="1">
      <alignment horizontal="left" vertical="center" indent="1" shrinkToFit="1"/>
    </xf>
    <xf numFmtId="46" fontId="12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1" fontId="12" fillId="5" borderId="2" xfId="0" applyNumberFormat="1" applyFont="1" applyFill="1" applyBorder="1" applyAlignment="1">
      <alignment horizontal="center" vertical="center" shrinkToFit="1"/>
    </xf>
    <xf numFmtId="1" fontId="12" fillId="5" borderId="2" xfId="0" applyNumberFormat="1" applyFont="1" applyFill="1" applyBorder="1" applyAlignment="1">
      <alignment horizontal="right" vertical="center" indent="1" shrinkToFit="1"/>
    </xf>
    <xf numFmtId="1" fontId="12" fillId="5" borderId="2" xfId="0" applyNumberFormat="1" applyFont="1" applyFill="1" applyBorder="1" applyAlignment="1">
      <alignment horizontal="left" vertical="center" indent="1" shrinkToFit="1"/>
    </xf>
    <xf numFmtId="0" fontId="4" fillId="0" borderId="2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right" vertical="center" indent="1" shrinkToFit="1"/>
    </xf>
    <xf numFmtId="1" fontId="5" fillId="0" borderId="2" xfId="0" applyNumberFormat="1" applyFont="1" applyFill="1" applyBorder="1" applyAlignment="1">
      <alignment horizontal="left" vertical="center" indent="1" shrinkToFit="1"/>
    </xf>
    <xf numFmtId="0" fontId="5" fillId="0" borderId="2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shrinkToFit="1"/>
    </xf>
    <xf numFmtId="1" fontId="12" fillId="0" borderId="2" xfId="0" applyNumberFormat="1" applyFont="1" applyFill="1" applyBorder="1" applyAlignment="1">
      <alignment horizontal="right" vertical="top" indent="1" shrinkToFit="1"/>
    </xf>
    <xf numFmtId="1" fontId="5" fillId="0" borderId="2" xfId="0" applyNumberFormat="1" applyFont="1" applyFill="1" applyBorder="1" applyAlignment="1">
      <alignment horizontal="right" vertical="top" indent="1" shrinkToFit="1"/>
    </xf>
    <xf numFmtId="1" fontId="5" fillId="0" borderId="2" xfId="0" applyNumberFormat="1" applyFont="1" applyFill="1" applyBorder="1" applyAlignment="1">
      <alignment horizontal="left" vertical="top" indent="1" shrinkToFit="1"/>
    </xf>
    <xf numFmtId="1" fontId="12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1" fontId="4" fillId="0" borderId="4" xfId="2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41" fontId="4" fillId="0" borderId="5" xfId="2" applyFont="1" applyBorder="1" applyAlignment="1">
      <alignment horizontal="center" vertical="center"/>
    </xf>
    <xf numFmtId="41" fontId="4" fillId="0" borderId="4" xfId="2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41" fontId="4" fillId="0" borderId="2" xfId="2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6" fontId="4" fillId="6" borderId="2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 shrinkToFit="1"/>
    </xf>
    <xf numFmtId="1" fontId="12" fillId="0" borderId="6" xfId="0" applyNumberFormat="1" applyFont="1" applyFill="1" applyBorder="1" applyAlignment="1">
      <alignment horizontal="center" vertical="center" shrinkToFit="1"/>
    </xf>
    <xf numFmtId="1" fontId="12" fillId="0" borderId="2" xfId="0" applyNumberFormat="1" applyFont="1" applyFill="1" applyBorder="1" applyAlignment="1">
      <alignment horizontal="center" vertical="center" shrinkToFi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horizontal="justify" vertical="top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5" xfId="3" applyNumberFormat="1" applyFont="1" applyFill="1" applyBorder="1" applyAlignment="1">
      <alignment horizontal="center" vertical="center"/>
    </xf>
    <xf numFmtId="1" fontId="4" fillId="0" borderId="4" xfId="3" applyNumberFormat="1" applyFont="1" applyFill="1" applyBorder="1" applyAlignment="1">
      <alignment horizontal="center" vertical="center"/>
    </xf>
    <xf numFmtId="1" fontId="4" fillId="0" borderId="6" xfId="3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41" fontId="4" fillId="0" borderId="2" xfId="0" applyNumberFormat="1" applyFont="1" applyBorder="1" applyAlignment="1">
      <alignment horizontal="center" vertical="center"/>
    </xf>
    <xf numFmtId="41" fontId="4" fillId="0" borderId="5" xfId="2" applyFont="1" applyFill="1" applyBorder="1" applyAlignment="1">
      <alignment horizontal="center" vertical="center"/>
    </xf>
    <xf numFmtId="41" fontId="4" fillId="0" borderId="6" xfId="2" applyFont="1" applyFill="1" applyBorder="1" applyAlignment="1">
      <alignment horizontal="center" vertical="center"/>
    </xf>
    <xf numFmtId="41" fontId="4" fillId="0" borderId="5" xfId="2" applyFont="1" applyBorder="1" applyAlignment="1">
      <alignment horizontal="center" vertical="center"/>
    </xf>
    <xf numFmtId="41" fontId="4" fillId="0" borderId="6" xfId="2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4" fillId="0" borderId="4" xfId="2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horizontal="center" vertical="center"/>
    </xf>
    <xf numFmtId="41" fontId="5" fillId="0" borderId="6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/>
    </xf>
    <xf numFmtId="41" fontId="4" fillId="0" borderId="6" xfId="0" applyNumberFormat="1" applyFont="1" applyBorder="1" applyAlignment="1">
      <alignment horizontal="center"/>
    </xf>
    <xf numFmtId="41" fontId="10" fillId="5" borderId="5" xfId="0" applyNumberFormat="1" applyFont="1" applyFill="1" applyBorder="1" applyAlignment="1">
      <alignment horizontal="center" vertical="center"/>
    </xf>
    <xf numFmtId="41" fontId="10" fillId="5" borderId="4" xfId="0" applyNumberFormat="1" applyFont="1" applyFill="1" applyBorder="1" applyAlignment="1">
      <alignment horizontal="center" vertical="center"/>
    </xf>
    <xf numFmtId="41" fontId="10" fillId="5" borderId="6" xfId="0" applyNumberFormat="1" applyFont="1" applyFill="1" applyBorder="1" applyAlignment="1">
      <alignment horizontal="center" vertical="center"/>
    </xf>
    <xf numFmtId="41" fontId="4" fillId="0" borderId="4" xfId="2" applyFont="1" applyBorder="1" applyAlignment="1">
      <alignment horizontal="center" vertical="center"/>
    </xf>
    <xf numFmtId="41" fontId="4" fillId="0" borderId="2" xfId="2" applyFont="1" applyBorder="1" applyAlignment="1">
      <alignment horizontal="center" vertical="center"/>
    </xf>
    <xf numFmtId="41" fontId="10" fillId="5" borderId="2" xfId="2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1" fontId="4" fillId="0" borderId="5" xfId="2" applyFont="1" applyFill="1" applyBorder="1" applyAlignment="1">
      <alignment horizontal="center"/>
    </xf>
    <xf numFmtId="41" fontId="4" fillId="0" borderId="4" xfId="2" applyFont="1" applyFill="1" applyBorder="1" applyAlignment="1">
      <alignment horizontal="center"/>
    </xf>
    <xf numFmtId="41" fontId="4" fillId="0" borderId="6" xfId="2" applyFont="1" applyFill="1" applyBorder="1" applyAlignment="1">
      <alignment horizontal="center"/>
    </xf>
    <xf numFmtId="41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41" fontId="4" fillId="0" borderId="5" xfId="2" applyFont="1" applyBorder="1" applyAlignment="1">
      <alignment horizontal="center"/>
    </xf>
    <xf numFmtId="41" fontId="4" fillId="0" borderId="4" xfId="2" applyFont="1" applyBorder="1" applyAlignment="1">
      <alignment horizontal="center"/>
    </xf>
    <xf numFmtId="41" fontId="4" fillId="0" borderId="6" xfId="2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1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1" fontId="4" fillId="0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1" fontId="4" fillId="0" borderId="5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Porcentaje" xfId="3" builtinId="5"/>
    <cellStyle name="Tex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CESPAIPGAR1803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TRICESPAIPGAR1803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PONARI&#209;O/Desktop/Proyeccion%20presupuesto%20Nov%2027%20APROBADO2020%20-%20comparti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progrmas"/>
      <sheetName val="Hoja1 (2)"/>
      <sheetName val="2020-2023"/>
      <sheetName val="PROCESOS"/>
      <sheetName val="CORPONARIÑO"/>
      <sheetName val="PGAR  (2)"/>
      <sheetName val="RESPONSABLES"/>
      <sheetName val="PGAR 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CORPONARIÑO</v>
          </cell>
        </row>
        <row r="2">
          <cell r="A2" t="str">
            <v>Gobernación de Nariño</v>
          </cell>
        </row>
        <row r="3">
          <cell r="A3" t="str">
            <v>PARQUES NACIONALES NATURALES DE COLOMBIA - PNN</v>
          </cell>
        </row>
        <row r="4">
          <cell r="A4" t="str">
            <v>Albán</v>
          </cell>
        </row>
        <row r="5">
          <cell r="A5" t="str">
            <v>Aldana</v>
          </cell>
        </row>
        <row r="6">
          <cell r="A6" t="str">
            <v>Ancuyá</v>
          </cell>
        </row>
        <row r="7">
          <cell r="A7" t="str">
            <v>Arboleda </v>
          </cell>
        </row>
        <row r="8">
          <cell r="A8" t="str">
            <v>Barbacoas</v>
          </cell>
        </row>
        <row r="9">
          <cell r="A9" t="str">
            <v>Belén</v>
          </cell>
        </row>
        <row r="10">
          <cell r="A10" t="str">
            <v>Buesaco</v>
          </cell>
        </row>
        <row r="11">
          <cell r="A11" t="str">
            <v>Chachagüí</v>
          </cell>
        </row>
        <row r="12">
          <cell r="A12" t="str">
            <v>Colón </v>
          </cell>
        </row>
        <row r="13">
          <cell r="A13" t="str">
            <v>Consacá</v>
          </cell>
        </row>
        <row r="14">
          <cell r="A14" t="str">
            <v>Córdoba</v>
          </cell>
        </row>
        <row r="15">
          <cell r="A15" t="str">
            <v>Cuaspud </v>
          </cell>
        </row>
        <row r="16">
          <cell r="A16" t="str">
            <v>Cumbal</v>
          </cell>
        </row>
        <row r="17">
          <cell r="A17" t="str">
            <v>Cumbitara</v>
          </cell>
        </row>
        <row r="18">
          <cell r="A18" t="str">
            <v>El Charco</v>
          </cell>
        </row>
        <row r="19">
          <cell r="A19" t="str">
            <v>El Contadero</v>
          </cell>
        </row>
        <row r="20">
          <cell r="A20" t="str">
            <v>El Peñol</v>
          </cell>
        </row>
        <row r="21">
          <cell r="A21" t="str">
            <v>El Rosario</v>
          </cell>
        </row>
        <row r="22">
          <cell r="A22" t="str">
            <v>El Tablón de Gómez</v>
          </cell>
        </row>
        <row r="23">
          <cell r="A23" t="str">
            <v>El Tambo</v>
          </cell>
        </row>
        <row r="24">
          <cell r="A24" t="str">
            <v>Francisco Pizarro </v>
          </cell>
        </row>
        <row r="25">
          <cell r="A25" t="str">
            <v>Funes</v>
          </cell>
        </row>
        <row r="26">
          <cell r="A26" t="str">
            <v>Guachucal</v>
          </cell>
        </row>
        <row r="27">
          <cell r="A27" t="str">
            <v>Guaitarilla</v>
          </cell>
        </row>
        <row r="28">
          <cell r="A28" t="str">
            <v>Gualmatán</v>
          </cell>
        </row>
        <row r="29">
          <cell r="A29" t="str">
            <v>Iles</v>
          </cell>
        </row>
        <row r="30">
          <cell r="A30" t="str">
            <v>Imués</v>
          </cell>
        </row>
        <row r="31">
          <cell r="A31" t="str">
            <v>Ipiales</v>
          </cell>
        </row>
        <row r="32">
          <cell r="A32" t="str">
            <v>La Cruz</v>
          </cell>
        </row>
        <row r="33">
          <cell r="A33" t="str">
            <v>La Florida</v>
          </cell>
        </row>
        <row r="34">
          <cell r="A34" t="str">
            <v>La Llanada</v>
          </cell>
        </row>
        <row r="35">
          <cell r="A35" t="str">
            <v>La Tola</v>
          </cell>
        </row>
        <row r="36">
          <cell r="A36" t="str">
            <v>La Unión</v>
          </cell>
        </row>
        <row r="37">
          <cell r="A37" t="str">
            <v>Leiva</v>
          </cell>
        </row>
        <row r="38">
          <cell r="A38" t="str">
            <v>Linares</v>
          </cell>
        </row>
        <row r="39">
          <cell r="A39" t="str">
            <v>Los Andes</v>
          </cell>
        </row>
        <row r="40">
          <cell r="A40" t="str">
            <v>Magüí </v>
          </cell>
        </row>
        <row r="41">
          <cell r="A41" t="str">
            <v>Mallama </v>
          </cell>
        </row>
        <row r="42">
          <cell r="A42" t="str">
            <v>Mosquera</v>
          </cell>
        </row>
        <row r="43">
          <cell r="A43" t="str">
            <v>Nariño</v>
          </cell>
        </row>
        <row r="44">
          <cell r="A44" t="str">
            <v>Olaya Herrera</v>
          </cell>
        </row>
        <row r="45">
          <cell r="A45" t="str">
            <v>Ospina</v>
          </cell>
        </row>
        <row r="46">
          <cell r="A46" t="str">
            <v>Pasto</v>
          </cell>
        </row>
        <row r="47">
          <cell r="A47" t="str">
            <v>Policarpa</v>
          </cell>
        </row>
        <row r="48">
          <cell r="A48" t="str">
            <v>Potosí</v>
          </cell>
        </row>
        <row r="49">
          <cell r="A49" t="str">
            <v>Providencia</v>
          </cell>
        </row>
        <row r="50">
          <cell r="A50" t="str">
            <v>Puerres</v>
          </cell>
        </row>
        <row r="51">
          <cell r="A51" t="str">
            <v>Pupiales</v>
          </cell>
        </row>
        <row r="52">
          <cell r="A52" t="str">
            <v>Ricaurte</v>
          </cell>
        </row>
        <row r="53">
          <cell r="A53" t="str">
            <v>Roberto Payán </v>
          </cell>
        </row>
        <row r="54">
          <cell r="A54" t="str">
            <v>Samaniego</v>
          </cell>
        </row>
        <row r="55">
          <cell r="A55" t="str">
            <v>San Bernardo</v>
          </cell>
        </row>
        <row r="56">
          <cell r="A56" t="str">
            <v>San Lorenzo</v>
          </cell>
        </row>
        <row r="57">
          <cell r="A57" t="str">
            <v>San Pablo</v>
          </cell>
        </row>
        <row r="58">
          <cell r="A58" t="str">
            <v>San Pedro de Cartago</v>
          </cell>
        </row>
        <row r="59">
          <cell r="A59" t="str">
            <v>Sandoná</v>
          </cell>
        </row>
        <row r="60">
          <cell r="A60" t="str">
            <v>Santa Bárbara </v>
          </cell>
        </row>
        <row r="61">
          <cell r="A61" t="str">
            <v>Santacruz </v>
          </cell>
        </row>
        <row r="62">
          <cell r="A62" t="str">
            <v>Sapuyes</v>
          </cell>
        </row>
        <row r="63">
          <cell r="A63" t="str">
            <v>Taminango</v>
          </cell>
        </row>
        <row r="64">
          <cell r="A64" t="str">
            <v>Tangua</v>
          </cell>
        </row>
        <row r="65">
          <cell r="A65" t="str">
            <v>Tumaco</v>
          </cell>
        </row>
        <row r="66">
          <cell r="A66" t="str">
            <v>Túquerres</v>
          </cell>
        </row>
        <row r="67">
          <cell r="A67" t="str">
            <v>Yacuanquer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progrmas"/>
      <sheetName val="Hoja1 (2)"/>
      <sheetName val="Hoja2"/>
      <sheetName val="2020-2023"/>
      <sheetName val="PROCESOS"/>
      <sheetName val="CORPONARIÑO"/>
      <sheetName val="PGAR  (2)"/>
      <sheetName val="RESPONSABLES"/>
      <sheetName val="PGAR "/>
      <sheetName val="Hoja1"/>
    </sheetNames>
    <sheetDataSet>
      <sheetData sheetId="0"/>
      <sheetData sheetId="1"/>
      <sheetData sheetId="2">
        <row r="3">
          <cell r="D3" t="str">
            <v>Reducir la tendencia de crecimiento de la deforestación proyectada por el IDEAM</v>
          </cell>
        </row>
        <row r="30">
          <cell r="F30" t="str">
            <v>Número de redes de monitoreo en operación (IMG Res. 667).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 (2)"/>
      <sheetName val="Acuerdo Presupuesto 2020"/>
      <sheetName val="ANEXO 2 GASTOS  (3)"/>
      <sheetName val="ANEXO 1 INGRESOS 20201"/>
      <sheetName val="ANEXO 1 INGRESOS 2020"/>
      <sheetName val="ANEXO 1 INGRESOS-2018"/>
      <sheetName val="GASTOS GENERALES"/>
      <sheetName val="GASTOS FUNCIONAMIENTO 2019"/>
      <sheetName val="DESAGREGADO INVERSION"/>
      <sheetName val="RESUMEN TOTAL"/>
      <sheetName val="RES_PTO_INVERSION"/>
      <sheetName val="TASAS RETRIBUTIVAS 2019"/>
      <sheetName val="TSE-2019"/>
      <sheetName val="TUA 2019 "/>
      <sheetName val="PAI 2019 vs PTO 2019"/>
      <sheetName val="PROYECTOS FCA 2019"/>
      <sheetName val="EJERCICIO PTO2018 VS PAI"/>
      <sheetName val="GASTOS 30SEPTIEMBRE2017"/>
      <sheetName val="DEFICIT "/>
      <sheetName val="ANEXO 2 GASTOS "/>
    </sheetNames>
    <sheetDataSet>
      <sheetData sheetId="0"/>
      <sheetData sheetId="1"/>
      <sheetData sheetId="2" refreshError="1"/>
      <sheetData sheetId="3">
        <row r="5">
          <cell r="V5">
            <v>19064346838</v>
          </cell>
        </row>
      </sheetData>
      <sheetData sheetId="4">
        <row r="5">
          <cell r="S5" t="e">
            <v>#REF!</v>
          </cell>
        </row>
      </sheetData>
      <sheetData sheetId="5">
        <row r="11">
          <cell r="B11" t="str">
            <v>Licencias, permisos y trámites ambientales</v>
          </cell>
        </row>
      </sheetData>
      <sheetData sheetId="6"/>
      <sheetData sheetId="7">
        <row r="8">
          <cell r="F8">
            <v>2360037392</v>
          </cell>
        </row>
      </sheetData>
      <sheetData sheetId="8"/>
      <sheetData sheetId="9"/>
      <sheetData sheetId="10"/>
      <sheetData sheetId="11">
        <row r="4">
          <cell r="B4">
            <v>267050494</v>
          </cell>
        </row>
      </sheetData>
      <sheetData sheetId="12">
        <row r="3">
          <cell r="C3">
            <v>128800000</v>
          </cell>
        </row>
      </sheetData>
      <sheetData sheetId="13">
        <row r="4">
          <cell r="B4">
            <v>275747892</v>
          </cell>
        </row>
      </sheetData>
      <sheetData sheetId="14"/>
      <sheetData sheetId="15">
        <row r="5">
          <cell r="D5">
            <v>425447501</v>
          </cell>
        </row>
      </sheetData>
      <sheetData sheetId="16"/>
      <sheetData sheetId="17"/>
      <sheetData sheetId="18"/>
      <sheetData sheetId="19">
        <row r="39">
          <cell r="B39" t="str">
            <v>Zonificación y ordenación de las áreas forestales del departamento de Nariño</v>
          </cell>
        </row>
        <row r="127">
          <cell r="B127" t="str">
            <v>Implementación en la Corporación del Decreto 1499 de 2017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30"/>
  <sheetViews>
    <sheetView tabSelected="1" topLeftCell="B144" zoomScale="70" zoomScaleNormal="70" workbookViewId="0">
      <selection activeCell="G152" sqref="G152:G158"/>
    </sheetView>
  </sheetViews>
  <sheetFormatPr baseColWidth="10" defaultRowHeight="33.6" customHeight="1" x14ac:dyDescent="0.3"/>
  <cols>
    <col min="1" max="1" width="36.109375" customWidth="1"/>
    <col min="2" max="2" width="29.6640625" customWidth="1"/>
    <col min="3" max="3" width="6.77734375" style="11" customWidth="1"/>
    <col min="4" max="4" width="6.44140625" style="11" customWidth="1"/>
    <col min="5" max="6" width="6.77734375" style="11" customWidth="1"/>
    <col min="7" max="7" width="32.77734375" customWidth="1"/>
    <col min="8" max="8" width="9" style="11" customWidth="1"/>
    <col min="9" max="9" width="7.5546875" style="11" customWidth="1"/>
    <col min="10" max="10" width="7.44140625" style="11" customWidth="1"/>
    <col min="11" max="11" width="8.5546875" style="11" customWidth="1"/>
    <col min="12" max="12" width="38.77734375" customWidth="1"/>
    <col min="13" max="13" width="14" style="11" customWidth="1"/>
    <col min="14" max="14" width="7" style="11" customWidth="1"/>
    <col min="15" max="15" width="7.33203125" style="11" customWidth="1"/>
    <col min="16" max="16" width="7.109375" style="11" customWidth="1"/>
    <col min="17" max="17" width="10.21875" style="11" customWidth="1"/>
    <col min="18" max="18" width="8" style="11" customWidth="1"/>
    <col min="19" max="19" width="48.88671875" customWidth="1"/>
    <col min="20" max="20" width="19.109375" hidden="1" customWidth="1"/>
    <col min="21" max="21" width="17.21875" hidden="1" customWidth="1"/>
    <col min="22" max="22" width="16" hidden="1" customWidth="1"/>
    <col min="23" max="23" width="15.88671875" hidden="1" customWidth="1"/>
    <col min="24" max="25" width="15.6640625" hidden="1" customWidth="1"/>
    <col min="26" max="26" width="16.77734375" hidden="1" customWidth="1"/>
    <col min="27" max="27" width="15.88671875" hidden="1" customWidth="1"/>
    <col min="28" max="29" width="9.77734375" hidden="1" customWidth="1"/>
    <col min="30" max="30" width="15.6640625" hidden="1" customWidth="1"/>
    <col min="31" max="31" width="21.21875" hidden="1" customWidth="1"/>
  </cols>
  <sheetData>
    <row r="1" spans="1:34" ht="33.6" customHeight="1" x14ac:dyDescent="0.3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"/>
      <c r="AG1" s="1"/>
      <c r="AH1" s="1"/>
    </row>
    <row r="2" spans="1:34" ht="33.6" customHeight="1" x14ac:dyDescent="0.3">
      <c r="A2" s="285" t="s">
        <v>1</v>
      </c>
      <c r="B2" s="285"/>
      <c r="C2" s="224" t="s">
        <v>2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>
        <f>+S7+S70+S105+S147+S165+S186</f>
        <v>100</v>
      </c>
      <c r="AE2" s="12"/>
      <c r="AF2" s="1"/>
      <c r="AG2" s="1"/>
      <c r="AH2" s="1"/>
    </row>
    <row r="3" spans="1:34" ht="33.6" customHeight="1" x14ac:dyDescent="0.3">
      <c r="A3" s="286"/>
      <c r="B3" s="286"/>
      <c r="C3" s="187" t="s">
        <v>3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"/>
      <c r="AG3" s="1"/>
      <c r="AH3" s="1"/>
    </row>
    <row r="4" spans="1:34" ht="33.6" customHeight="1" x14ac:dyDescent="0.3">
      <c r="A4" s="186"/>
      <c r="B4" s="186"/>
      <c r="C4" s="187" t="s">
        <v>4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"/>
      <c r="AG4" s="1"/>
      <c r="AH4" s="1"/>
    </row>
    <row r="5" spans="1:34" ht="33.6" customHeight="1" x14ac:dyDescent="0.3">
      <c r="A5" s="185" t="s">
        <v>5</v>
      </c>
      <c r="B5" s="185"/>
      <c r="C5" s="188" t="s">
        <v>239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"/>
      <c r="AG5" s="1"/>
      <c r="AH5" s="1"/>
    </row>
    <row r="6" spans="1:34" ht="33.6" customHeight="1" x14ac:dyDescent="0.3">
      <c r="A6" s="185" t="s">
        <v>6</v>
      </c>
      <c r="B6" s="185"/>
      <c r="C6" s="188" t="s">
        <v>7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"/>
      <c r="AG6" s="1"/>
      <c r="AH6" s="1"/>
    </row>
    <row r="7" spans="1:34" ht="33.6" customHeight="1" x14ac:dyDescent="0.3">
      <c r="A7" s="185" t="s">
        <v>8</v>
      </c>
      <c r="B7" s="185"/>
      <c r="C7" s="180">
        <v>2020</v>
      </c>
      <c r="D7" s="180"/>
      <c r="E7" s="180"/>
      <c r="F7" s="180"/>
      <c r="G7" s="13">
        <v>35</v>
      </c>
      <c r="H7" s="180">
        <v>2021</v>
      </c>
      <c r="I7" s="180"/>
      <c r="J7" s="180"/>
      <c r="K7" s="180"/>
      <c r="L7" s="13">
        <v>35</v>
      </c>
      <c r="M7" s="180">
        <v>2022</v>
      </c>
      <c r="N7" s="180"/>
      <c r="O7" s="182">
        <v>35</v>
      </c>
      <c r="P7" s="182"/>
      <c r="Q7" s="180">
        <v>2023</v>
      </c>
      <c r="R7" s="180"/>
      <c r="S7" s="13">
        <v>35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"/>
      <c r="AG7" s="1"/>
      <c r="AH7" s="1"/>
    </row>
    <row r="8" spans="1:34" ht="33.6" customHeight="1" x14ac:dyDescent="0.3">
      <c r="A8" s="180" t="s">
        <v>9</v>
      </c>
      <c r="B8" s="180" t="s">
        <v>10</v>
      </c>
      <c r="C8" s="180" t="s">
        <v>11</v>
      </c>
      <c r="D8" s="180"/>
      <c r="E8" s="180"/>
      <c r="F8" s="180"/>
      <c r="G8" s="180" t="s">
        <v>12</v>
      </c>
      <c r="H8" s="180" t="s">
        <v>13</v>
      </c>
      <c r="I8" s="180"/>
      <c r="J8" s="180"/>
      <c r="K8" s="180"/>
      <c r="L8" s="180" t="s">
        <v>14</v>
      </c>
      <c r="M8" s="180" t="s">
        <v>15</v>
      </c>
      <c r="N8" s="180" t="s">
        <v>16</v>
      </c>
      <c r="O8" s="180" t="s">
        <v>17</v>
      </c>
      <c r="P8" s="180" t="s">
        <v>18</v>
      </c>
      <c r="Q8" s="180" t="s">
        <v>19</v>
      </c>
      <c r="R8" s="200" t="s">
        <v>20</v>
      </c>
      <c r="S8" s="180" t="s">
        <v>21</v>
      </c>
      <c r="T8" s="180" t="s">
        <v>22</v>
      </c>
      <c r="U8" s="180"/>
      <c r="V8" s="180"/>
      <c r="W8" s="180"/>
      <c r="X8" s="180"/>
      <c r="Y8" s="180"/>
      <c r="Z8" s="12"/>
      <c r="AA8" s="12"/>
      <c r="AB8" s="12"/>
      <c r="AC8" s="12"/>
      <c r="AD8" s="12"/>
      <c r="AE8" s="12"/>
      <c r="AF8" s="1"/>
      <c r="AG8" s="1"/>
      <c r="AH8" s="1"/>
    </row>
    <row r="9" spans="1:34" ht="33.6" customHeight="1" x14ac:dyDescent="0.3">
      <c r="A9" s="180"/>
      <c r="B9" s="180"/>
      <c r="C9" s="14">
        <v>2020</v>
      </c>
      <c r="D9" s="14">
        <v>2021</v>
      </c>
      <c r="E9" s="14">
        <v>2022</v>
      </c>
      <c r="F9" s="14">
        <v>2023</v>
      </c>
      <c r="G9" s="180"/>
      <c r="H9" s="14">
        <v>2020</v>
      </c>
      <c r="I9" s="14">
        <v>2021</v>
      </c>
      <c r="J9" s="14">
        <v>2022</v>
      </c>
      <c r="K9" s="14">
        <v>2023</v>
      </c>
      <c r="L9" s="180"/>
      <c r="M9" s="180"/>
      <c r="N9" s="180"/>
      <c r="O9" s="180"/>
      <c r="P9" s="180"/>
      <c r="Q9" s="180"/>
      <c r="R9" s="200"/>
      <c r="S9" s="180"/>
      <c r="T9" s="14">
        <v>2020</v>
      </c>
      <c r="U9" s="14">
        <v>2021</v>
      </c>
      <c r="V9" s="14">
        <v>2022</v>
      </c>
      <c r="W9" s="14">
        <v>2023</v>
      </c>
      <c r="X9" s="14" t="s">
        <v>23</v>
      </c>
      <c r="Y9" s="14" t="s">
        <v>24</v>
      </c>
      <c r="Z9" s="15">
        <v>2020</v>
      </c>
      <c r="AA9" s="15">
        <v>2021</v>
      </c>
      <c r="AB9" s="15">
        <v>2022</v>
      </c>
      <c r="AC9" s="15">
        <v>2023</v>
      </c>
      <c r="AD9" s="12"/>
      <c r="AE9" s="12" t="s">
        <v>400</v>
      </c>
      <c r="AF9" s="1"/>
      <c r="AG9" s="1"/>
      <c r="AH9" s="1"/>
    </row>
    <row r="10" spans="1:34" ht="60" customHeight="1" x14ac:dyDescent="0.3">
      <c r="A10" s="287" t="s">
        <v>25</v>
      </c>
      <c r="B10" s="279" t="s">
        <v>26</v>
      </c>
      <c r="C10" s="279">
        <v>20</v>
      </c>
      <c r="D10" s="279">
        <v>20</v>
      </c>
      <c r="E10" s="279">
        <v>20</v>
      </c>
      <c r="F10" s="279">
        <v>20</v>
      </c>
      <c r="G10" s="271" t="s">
        <v>419</v>
      </c>
      <c r="H10" s="271">
        <v>45</v>
      </c>
      <c r="I10" s="271">
        <v>45</v>
      </c>
      <c r="J10" s="271">
        <v>45</v>
      </c>
      <c r="K10" s="271">
        <v>45</v>
      </c>
      <c r="L10" s="16" t="s">
        <v>27</v>
      </c>
      <c r="M10" s="16" t="s">
        <v>28</v>
      </c>
      <c r="N10" s="16">
        <v>150</v>
      </c>
      <c r="O10" s="16">
        <v>150</v>
      </c>
      <c r="P10" s="16">
        <v>150</v>
      </c>
      <c r="Q10" s="16">
        <v>150</v>
      </c>
      <c r="R10" s="16">
        <f>+N10+O10+P10+Q10</f>
        <v>600</v>
      </c>
      <c r="S10" s="16" t="s">
        <v>29</v>
      </c>
      <c r="T10" s="255">
        <v>143600000</v>
      </c>
      <c r="U10" s="255">
        <v>200000000</v>
      </c>
      <c r="V10" s="255">
        <f>+U10*1.03</f>
        <v>206000000</v>
      </c>
      <c r="W10" s="255">
        <f>+V10*1.03</f>
        <v>212180000</v>
      </c>
      <c r="X10" s="269">
        <f>324395614+90000000</f>
        <v>414395614</v>
      </c>
      <c r="Y10" s="269"/>
      <c r="Z10" s="258">
        <f>+T10+T16+T18+T20</f>
        <v>270000000</v>
      </c>
      <c r="AA10" s="268">
        <f>+U10+U16+U18+U20</f>
        <v>459592000</v>
      </c>
      <c r="AB10" s="268">
        <f>+V10+V16+V18+V20</f>
        <v>466407760</v>
      </c>
      <c r="AC10" s="268">
        <f>+W10+W16+W18+W20</f>
        <v>473427992.80000001</v>
      </c>
      <c r="AD10" s="17">
        <v>36</v>
      </c>
      <c r="AE10" s="17"/>
      <c r="AF10" s="1"/>
      <c r="AG10" s="2"/>
      <c r="AH10" s="2"/>
    </row>
    <row r="11" spans="1:34" ht="52.2" customHeight="1" x14ac:dyDescent="0.3">
      <c r="A11" s="288"/>
      <c r="B11" s="280"/>
      <c r="C11" s="280"/>
      <c r="D11" s="280"/>
      <c r="E11" s="280"/>
      <c r="F11" s="280"/>
      <c r="G11" s="272"/>
      <c r="H11" s="272"/>
      <c r="I11" s="272"/>
      <c r="J11" s="272"/>
      <c r="K11" s="272"/>
      <c r="L11" s="18" t="s">
        <v>30</v>
      </c>
      <c r="M11" s="18" t="s">
        <v>31</v>
      </c>
      <c r="N11" s="18">
        <v>100</v>
      </c>
      <c r="O11" s="18">
        <v>100</v>
      </c>
      <c r="P11" s="18">
        <v>100</v>
      </c>
      <c r="Q11" s="18">
        <v>100</v>
      </c>
      <c r="R11" s="18">
        <v>100</v>
      </c>
      <c r="S11" s="18"/>
      <c r="T11" s="256"/>
      <c r="U11" s="256"/>
      <c r="V11" s="256"/>
      <c r="W11" s="256"/>
      <c r="X11" s="219"/>
      <c r="Y11" s="219"/>
      <c r="Z11" s="258"/>
      <c r="AA11" s="268"/>
      <c r="AB11" s="268"/>
      <c r="AC11" s="268"/>
      <c r="AD11" s="17"/>
      <c r="AE11" s="12"/>
      <c r="AF11" s="1"/>
      <c r="AG11" s="1"/>
      <c r="AH11" s="1"/>
    </row>
    <row r="12" spans="1:34" ht="33.6" customHeight="1" x14ac:dyDescent="0.3">
      <c r="A12" s="288"/>
      <c r="B12" s="280"/>
      <c r="C12" s="280"/>
      <c r="D12" s="280"/>
      <c r="E12" s="280"/>
      <c r="F12" s="280"/>
      <c r="G12" s="272"/>
      <c r="H12" s="272"/>
      <c r="I12" s="272"/>
      <c r="J12" s="272"/>
      <c r="K12" s="272"/>
      <c r="L12" s="16" t="s">
        <v>220</v>
      </c>
      <c r="M12" s="16" t="s">
        <v>31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  <c r="S12" s="16"/>
      <c r="T12" s="256"/>
      <c r="U12" s="256"/>
      <c r="V12" s="256"/>
      <c r="W12" s="256"/>
      <c r="X12" s="219"/>
      <c r="Y12" s="219"/>
      <c r="Z12" s="258"/>
      <c r="AA12" s="268"/>
      <c r="AB12" s="268"/>
      <c r="AC12" s="268"/>
      <c r="AD12" s="12"/>
      <c r="AE12" s="12"/>
      <c r="AF12" s="1"/>
      <c r="AG12" s="1"/>
      <c r="AH12" s="1"/>
    </row>
    <row r="13" spans="1:34" ht="33.6" customHeight="1" x14ac:dyDescent="0.3">
      <c r="A13" s="288"/>
      <c r="B13" s="280"/>
      <c r="C13" s="280"/>
      <c r="D13" s="280"/>
      <c r="E13" s="280"/>
      <c r="F13" s="280"/>
      <c r="G13" s="272"/>
      <c r="H13" s="272"/>
      <c r="I13" s="272"/>
      <c r="J13" s="272"/>
      <c r="K13" s="272"/>
      <c r="L13" s="16" t="s">
        <v>32</v>
      </c>
      <c r="M13" s="16" t="s">
        <v>33</v>
      </c>
      <c r="N13" s="16">
        <v>90</v>
      </c>
      <c r="O13" s="16">
        <v>90</v>
      </c>
      <c r="P13" s="16">
        <v>90</v>
      </c>
      <c r="Q13" s="16">
        <v>90</v>
      </c>
      <c r="R13" s="16">
        <v>90</v>
      </c>
      <c r="S13" s="16"/>
      <c r="T13" s="256"/>
      <c r="U13" s="256"/>
      <c r="V13" s="256"/>
      <c r="W13" s="256"/>
      <c r="X13" s="219"/>
      <c r="Y13" s="219"/>
      <c r="Z13" s="258"/>
      <c r="AA13" s="268"/>
      <c r="AB13" s="268"/>
      <c r="AC13" s="268"/>
      <c r="AD13" s="12"/>
      <c r="AE13" s="12"/>
      <c r="AF13" s="1"/>
      <c r="AG13" s="1"/>
      <c r="AH13" s="1"/>
    </row>
    <row r="14" spans="1:34" ht="33.6" customHeight="1" x14ac:dyDescent="0.3">
      <c r="A14" s="288"/>
      <c r="B14" s="280"/>
      <c r="C14" s="280"/>
      <c r="D14" s="280"/>
      <c r="E14" s="280"/>
      <c r="F14" s="280"/>
      <c r="G14" s="272"/>
      <c r="H14" s="272"/>
      <c r="I14" s="272"/>
      <c r="J14" s="272"/>
      <c r="K14" s="272"/>
      <c r="L14" s="16" t="s">
        <v>34</v>
      </c>
      <c r="M14" s="16" t="s">
        <v>35</v>
      </c>
      <c r="N14" s="16"/>
      <c r="O14" s="16">
        <v>1</v>
      </c>
      <c r="P14" s="16">
        <v>1</v>
      </c>
      <c r="Q14" s="16"/>
      <c r="R14" s="16">
        <f>SUM(N14:Q14)</f>
        <v>2</v>
      </c>
      <c r="S14" s="18"/>
      <c r="T14" s="256"/>
      <c r="U14" s="256"/>
      <c r="V14" s="256"/>
      <c r="W14" s="256"/>
      <c r="X14" s="219"/>
      <c r="Y14" s="219"/>
      <c r="Z14" s="258"/>
      <c r="AA14" s="268"/>
      <c r="AB14" s="268"/>
      <c r="AC14" s="268"/>
      <c r="AD14" s="12"/>
      <c r="AE14" s="12"/>
      <c r="AF14" s="1"/>
      <c r="AG14" s="1"/>
      <c r="AH14" s="1"/>
    </row>
    <row r="15" spans="1:34" ht="33.6" customHeight="1" x14ac:dyDescent="0.3">
      <c r="A15" s="288"/>
      <c r="B15" s="280"/>
      <c r="C15" s="280"/>
      <c r="D15" s="280"/>
      <c r="E15" s="280"/>
      <c r="F15" s="280"/>
      <c r="G15" s="273"/>
      <c r="H15" s="273"/>
      <c r="I15" s="273"/>
      <c r="J15" s="273"/>
      <c r="K15" s="273"/>
      <c r="L15" s="16" t="s">
        <v>36</v>
      </c>
      <c r="M15" s="16" t="s">
        <v>28</v>
      </c>
      <c r="N15" s="19">
        <v>1</v>
      </c>
      <c r="O15" s="16"/>
      <c r="P15" s="16"/>
      <c r="Q15" s="16"/>
      <c r="R15" s="16">
        <f>+N15+O15+P15+Q15</f>
        <v>1</v>
      </c>
      <c r="S15" s="16" t="s">
        <v>278</v>
      </c>
      <c r="T15" s="257"/>
      <c r="U15" s="257"/>
      <c r="V15" s="257"/>
      <c r="W15" s="257"/>
      <c r="X15" s="220"/>
      <c r="Y15" s="220"/>
      <c r="Z15" s="258"/>
      <c r="AA15" s="268"/>
      <c r="AB15" s="268"/>
      <c r="AC15" s="268"/>
      <c r="AD15" s="12"/>
      <c r="AE15" s="12"/>
      <c r="AF15" s="1"/>
      <c r="AG15" s="1"/>
      <c r="AH15" s="1"/>
    </row>
    <row r="16" spans="1:34" ht="49.2" customHeight="1" x14ac:dyDescent="0.3">
      <c r="A16" s="288"/>
      <c r="B16" s="280"/>
      <c r="C16" s="280"/>
      <c r="D16" s="280"/>
      <c r="E16" s="280"/>
      <c r="F16" s="280"/>
      <c r="G16" s="216" t="s">
        <v>37</v>
      </c>
      <c r="H16" s="216">
        <v>25</v>
      </c>
      <c r="I16" s="216">
        <v>25</v>
      </c>
      <c r="J16" s="216">
        <v>25</v>
      </c>
      <c r="K16" s="216">
        <v>25</v>
      </c>
      <c r="L16" s="16" t="s">
        <v>38</v>
      </c>
      <c r="M16" s="16" t="s">
        <v>31</v>
      </c>
      <c r="N16" s="16">
        <v>100</v>
      </c>
      <c r="O16" s="16">
        <v>100</v>
      </c>
      <c r="P16" s="16">
        <v>100</v>
      </c>
      <c r="Q16" s="16">
        <v>100</v>
      </c>
      <c r="R16" s="16">
        <v>100</v>
      </c>
      <c r="S16" s="16"/>
      <c r="T16" s="255">
        <v>40000000</v>
      </c>
      <c r="U16" s="255">
        <f>+((80000000*3)/100+80000000)+90000000</f>
        <v>172400000</v>
      </c>
      <c r="V16" s="255">
        <f>+((80000000*3)/100+80000000)+90000000</f>
        <v>172400000</v>
      </c>
      <c r="W16" s="255">
        <f>+((80000000*3)/100+80000000)+90000000</f>
        <v>172400000</v>
      </c>
      <c r="X16" s="270">
        <f>414000000-492300000</f>
        <v>-78300000</v>
      </c>
      <c r="Y16" s="269"/>
      <c r="Z16" s="258"/>
      <c r="AA16" s="268"/>
      <c r="AB16" s="268"/>
      <c r="AC16" s="268"/>
      <c r="AD16" s="12"/>
      <c r="AE16" s="12"/>
      <c r="AF16" s="1"/>
      <c r="AG16" s="1"/>
      <c r="AH16" s="1"/>
    </row>
    <row r="17" spans="1:34" ht="33.6" customHeight="1" x14ac:dyDescent="0.3">
      <c r="A17" s="288"/>
      <c r="B17" s="280"/>
      <c r="C17" s="280"/>
      <c r="D17" s="280"/>
      <c r="E17" s="280"/>
      <c r="F17" s="280"/>
      <c r="G17" s="217"/>
      <c r="H17" s="217"/>
      <c r="I17" s="217"/>
      <c r="J17" s="217"/>
      <c r="K17" s="217"/>
      <c r="L17" s="16" t="s">
        <v>437</v>
      </c>
      <c r="M17" s="16" t="s">
        <v>35</v>
      </c>
      <c r="N17" s="16"/>
      <c r="O17" s="16">
        <v>1</v>
      </c>
      <c r="P17" s="16">
        <v>1</v>
      </c>
      <c r="Q17" s="16">
        <v>1</v>
      </c>
      <c r="R17" s="16">
        <v>1</v>
      </c>
      <c r="S17" s="18" t="s">
        <v>438</v>
      </c>
      <c r="T17" s="257"/>
      <c r="U17" s="257"/>
      <c r="V17" s="257"/>
      <c r="W17" s="257"/>
      <c r="X17" s="270"/>
      <c r="Y17" s="220"/>
      <c r="Z17" s="258"/>
      <c r="AA17" s="268"/>
      <c r="AB17" s="268"/>
      <c r="AC17" s="268"/>
      <c r="AD17" s="12"/>
      <c r="AE17" s="12"/>
      <c r="AF17" s="1"/>
      <c r="AG17" s="1"/>
      <c r="AH17" s="1"/>
    </row>
    <row r="18" spans="1:34" ht="33.6" customHeight="1" x14ac:dyDescent="0.3">
      <c r="A18" s="288"/>
      <c r="B18" s="280"/>
      <c r="C18" s="280"/>
      <c r="D18" s="280"/>
      <c r="E18" s="280"/>
      <c r="F18" s="280"/>
      <c r="G18" s="281" t="s">
        <v>39</v>
      </c>
      <c r="H18" s="216">
        <v>15</v>
      </c>
      <c r="I18" s="216">
        <v>15</v>
      </c>
      <c r="J18" s="216">
        <v>15</v>
      </c>
      <c r="K18" s="216">
        <v>15</v>
      </c>
      <c r="L18" s="16" t="s">
        <v>40</v>
      </c>
      <c r="M18" s="16" t="s">
        <v>35</v>
      </c>
      <c r="N18" s="16">
        <v>60</v>
      </c>
      <c r="O18" s="16">
        <v>60</v>
      </c>
      <c r="P18" s="16">
        <v>60</v>
      </c>
      <c r="Q18" s="16">
        <v>60</v>
      </c>
      <c r="R18" s="16">
        <f>+N18+O18+P18+Q18</f>
        <v>240</v>
      </c>
      <c r="S18" s="16" t="s">
        <v>221</v>
      </c>
      <c r="T18" s="277">
        <v>26400000</v>
      </c>
      <c r="U18" s="277">
        <f>+T18*1.03</f>
        <v>27192000</v>
      </c>
      <c r="V18" s="277">
        <f t="shared" ref="V18:W18" si="0">+U18*1.03</f>
        <v>28007760</v>
      </c>
      <c r="W18" s="277">
        <f t="shared" si="0"/>
        <v>28847992.800000001</v>
      </c>
      <c r="X18" s="269"/>
      <c r="Y18" s="274"/>
      <c r="Z18" s="258"/>
      <c r="AA18" s="268"/>
      <c r="AB18" s="268"/>
      <c r="AC18" s="268"/>
      <c r="AD18" s="12"/>
      <c r="AE18" s="12"/>
      <c r="AF18" s="1"/>
      <c r="AG18" s="1"/>
      <c r="AH18" s="1"/>
    </row>
    <row r="19" spans="1:34" ht="33.6" customHeight="1" x14ac:dyDescent="0.3">
      <c r="A19" s="288"/>
      <c r="B19" s="280"/>
      <c r="C19" s="280"/>
      <c r="D19" s="280"/>
      <c r="E19" s="280"/>
      <c r="F19" s="280"/>
      <c r="G19" s="282"/>
      <c r="H19" s="218"/>
      <c r="I19" s="218"/>
      <c r="J19" s="218"/>
      <c r="K19" s="218"/>
      <c r="L19" s="16" t="s">
        <v>41</v>
      </c>
      <c r="M19" s="16" t="s">
        <v>31</v>
      </c>
      <c r="N19" s="16">
        <v>100</v>
      </c>
      <c r="O19" s="16">
        <v>100</v>
      </c>
      <c r="P19" s="16">
        <v>100</v>
      </c>
      <c r="Q19" s="16">
        <v>100</v>
      </c>
      <c r="R19" s="16">
        <v>100</v>
      </c>
      <c r="S19" s="16" t="s">
        <v>222</v>
      </c>
      <c r="T19" s="278"/>
      <c r="U19" s="278"/>
      <c r="V19" s="278"/>
      <c r="W19" s="278"/>
      <c r="X19" s="220"/>
      <c r="Y19" s="220"/>
      <c r="Z19" s="258"/>
      <c r="AA19" s="268"/>
      <c r="AB19" s="268"/>
      <c r="AC19" s="268"/>
      <c r="AD19" s="12"/>
      <c r="AE19" s="12"/>
      <c r="AF19" s="1"/>
      <c r="AG19" s="1"/>
      <c r="AH19" s="1"/>
    </row>
    <row r="20" spans="1:34" ht="33.6" customHeight="1" x14ac:dyDescent="0.3">
      <c r="A20" s="288"/>
      <c r="B20" s="280"/>
      <c r="C20" s="280"/>
      <c r="D20" s="280"/>
      <c r="E20" s="280"/>
      <c r="F20" s="280"/>
      <c r="G20" s="16" t="s">
        <v>42</v>
      </c>
      <c r="H20" s="19">
        <v>15</v>
      </c>
      <c r="I20" s="19">
        <v>15</v>
      </c>
      <c r="J20" s="19">
        <v>15</v>
      </c>
      <c r="K20" s="19">
        <v>15</v>
      </c>
      <c r="L20" s="16" t="s">
        <v>43</v>
      </c>
      <c r="M20" s="16" t="s">
        <v>35</v>
      </c>
      <c r="N20" s="16">
        <v>200</v>
      </c>
      <c r="O20" s="16">
        <v>200</v>
      </c>
      <c r="P20" s="16">
        <v>200</v>
      </c>
      <c r="Q20" s="16">
        <v>200</v>
      </c>
      <c r="R20" s="16">
        <f>SUM(N20:Q20)</f>
        <v>800</v>
      </c>
      <c r="S20" s="16"/>
      <c r="T20" s="20">
        <v>60000000</v>
      </c>
      <c r="U20" s="20">
        <v>60000000</v>
      </c>
      <c r="V20" s="20">
        <v>60000000</v>
      </c>
      <c r="W20" s="20">
        <v>60000000</v>
      </c>
      <c r="X20" s="20"/>
      <c r="Y20" s="20"/>
      <c r="Z20" s="258"/>
      <c r="AA20" s="268"/>
      <c r="AB20" s="268"/>
      <c r="AC20" s="268"/>
      <c r="AD20" s="12"/>
      <c r="AE20" s="12"/>
      <c r="AF20" s="1"/>
      <c r="AG20" s="1"/>
      <c r="AH20" s="1"/>
    </row>
    <row r="21" spans="1:34" ht="85.2" customHeight="1" x14ac:dyDescent="0.3">
      <c r="A21" s="275" t="s">
        <v>45</v>
      </c>
      <c r="B21" s="159" t="s">
        <v>26</v>
      </c>
      <c r="C21" s="159">
        <v>10</v>
      </c>
      <c r="D21" s="159">
        <v>10</v>
      </c>
      <c r="E21" s="159">
        <v>10</v>
      </c>
      <c r="F21" s="159">
        <v>10</v>
      </c>
      <c r="G21" s="159" t="s">
        <v>420</v>
      </c>
      <c r="H21" s="159">
        <v>25</v>
      </c>
      <c r="I21" s="159">
        <v>30</v>
      </c>
      <c r="J21" s="159">
        <v>30</v>
      </c>
      <c r="K21" s="159">
        <v>30</v>
      </c>
      <c r="L21" s="18" t="s">
        <v>46</v>
      </c>
      <c r="M21" s="21" t="s">
        <v>31</v>
      </c>
      <c r="N21" s="21">
        <v>100</v>
      </c>
      <c r="O21" s="21">
        <v>100</v>
      </c>
      <c r="P21" s="21">
        <v>100</v>
      </c>
      <c r="Q21" s="21">
        <v>100</v>
      </c>
      <c r="R21" s="21">
        <v>100</v>
      </c>
      <c r="S21" s="22"/>
      <c r="T21" s="255">
        <v>115604000</v>
      </c>
      <c r="U21" s="264">
        <v>80000000</v>
      </c>
      <c r="V21" s="264">
        <f>+(U21*3)/100+U21</f>
        <v>82400000</v>
      </c>
      <c r="W21" s="264">
        <f>+(V21*3)/100+V21</f>
        <v>84872000</v>
      </c>
      <c r="X21" s="237"/>
      <c r="Y21" s="237"/>
      <c r="Z21" s="258">
        <f>+T21+T25</f>
        <v>163604000</v>
      </c>
      <c r="AA21" s="228">
        <f>+U21+U25</f>
        <v>120000000</v>
      </c>
      <c r="AB21" s="228">
        <f>+V21+V25</f>
        <v>122400000</v>
      </c>
      <c r="AC21" s="260">
        <f>+W21+W25</f>
        <v>124872000</v>
      </c>
      <c r="AD21" s="228"/>
      <c r="AE21" s="17"/>
      <c r="AF21" s="1"/>
      <c r="AG21" s="1"/>
      <c r="AH21" s="1"/>
    </row>
    <row r="22" spans="1:34" ht="86.4" customHeight="1" x14ac:dyDescent="0.3">
      <c r="A22" s="276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8" t="s">
        <v>451</v>
      </c>
      <c r="M22" s="21" t="s">
        <v>31</v>
      </c>
      <c r="N22" s="21">
        <v>100</v>
      </c>
      <c r="O22" s="21">
        <v>100</v>
      </c>
      <c r="P22" s="21">
        <v>100</v>
      </c>
      <c r="Q22" s="21">
        <v>100</v>
      </c>
      <c r="R22" s="21">
        <v>100</v>
      </c>
      <c r="S22" s="22"/>
      <c r="T22" s="256"/>
      <c r="U22" s="265"/>
      <c r="V22" s="265"/>
      <c r="W22" s="265"/>
      <c r="X22" s="267"/>
      <c r="Y22" s="267"/>
      <c r="Z22" s="258"/>
      <c r="AA22" s="226"/>
      <c r="AB22" s="226"/>
      <c r="AC22" s="261"/>
      <c r="AD22" s="228"/>
      <c r="AE22" s="12"/>
      <c r="AF22" s="1"/>
      <c r="AG22" s="1"/>
      <c r="AH22" s="1"/>
    </row>
    <row r="23" spans="1:34" ht="53.4" customHeight="1" x14ac:dyDescent="0.3">
      <c r="A23" s="276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8" t="s">
        <v>336</v>
      </c>
      <c r="M23" s="21" t="s">
        <v>35</v>
      </c>
      <c r="N23" s="21">
        <v>2</v>
      </c>
      <c r="O23" s="21">
        <v>2</v>
      </c>
      <c r="P23" s="21">
        <v>2</v>
      </c>
      <c r="Q23" s="21">
        <v>2</v>
      </c>
      <c r="R23" s="21">
        <f>+N23+O23+P23+Q23</f>
        <v>8</v>
      </c>
      <c r="S23" s="22"/>
      <c r="T23" s="256"/>
      <c r="U23" s="265"/>
      <c r="V23" s="265"/>
      <c r="W23" s="265"/>
      <c r="X23" s="267"/>
      <c r="Y23" s="267"/>
      <c r="Z23" s="258"/>
      <c r="AA23" s="226"/>
      <c r="AB23" s="226"/>
      <c r="AC23" s="261"/>
      <c r="AD23" s="228"/>
      <c r="AE23" s="12"/>
      <c r="AF23" s="1"/>
      <c r="AG23" s="1"/>
      <c r="AH23" s="1"/>
    </row>
    <row r="24" spans="1:34" ht="75.599999999999994" customHeight="1" x14ac:dyDescent="0.3">
      <c r="A24" s="276"/>
      <c r="B24" s="162"/>
      <c r="C24" s="162"/>
      <c r="D24" s="162"/>
      <c r="E24" s="162"/>
      <c r="F24" s="162"/>
      <c r="G24" s="160"/>
      <c r="H24" s="160"/>
      <c r="I24" s="160"/>
      <c r="J24" s="160"/>
      <c r="K24" s="160"/>
      <c r="L24" s="18" t="s">
        <v>337</v>
      </c>
      <c r="M24" s="23" t="s">
        <v>35</v>
      </c>
      <c r="N24" s="21">
        <v>16</v>
      </c>
      <c r="O24" s="21">
        <v>16</v>
      </c>
      <c r="P24" s="21">
        <v>16</v>
      </c>
      <c r="Q24" s="21">
        <v>16</v>
      </c>
      <c r="R24" s="21">
        <f>+N24+O24+P24+Q24</f>
        <v>64</v>
      </c>
      <c r="S24" s="22"/>
      <c r="T24" s="257"/>
      <c r="U24" s="266"/>
      <c r="V24" s="266"/>
      <c r="W24" s="266"/>
      <c r="X24" s="238"/>
      <c r="Y24" s="238"/>
      <c r="Z24" s="258"/>
      <c r="AA24" s="226"/>
      <c r="AB24" s="226"/>
      <c r="AC24" s="261"/>
      <c r="AD24" s="228"/>
      <c r="AE24" s="12"/>
      <c r="AF24" s="1"/>
      <c r="AG24" s="1"/>
      <c r="AH24" s="1"/>
    </row>
    <row r="25" spans="1:34" ht="33.6" customHeight="1" x14ac:dyDescent="0.3">
      <c r="A25" s="276"/>
      <c r="B25" s="162"/>
      <c r="C25" s="162"/>
      <c r="D25" s="162"/>
      <c r="E25" s="162"/>
      <c r="F25" s="162"/>
      <c r="G25" s="24" t="s">
        <v>47</v>
      </c>
      <c r="H25" s="132">
        <v>15</v>
      </c>
      <c r="I25" s="132">
        <v>20</v>
      </c>
      <c r="J25" s="132">
        <v>20</v>
      </c>
      <c r="K25" s="132">
        <v>20</v>
      </c>
      <c r="L25" s="18" t="s">
        <v>224</v>
      </c>
      <c r="M25" s="23" t="s">
        <v>35</v>
      </c>
      <c r="N25" s="21">
        <v>1</v>
      </c>
      <c r="O25" s="21">
        <v>1</v>
      </c>
      <c r="P25" s="21">
        <v>1</v>
      </c>
      <c r="Q25" s="21">
        <v>1</v>
      </c>
      <c r="R25" s="21">
        <f>+N25+O25+P25+Q25</f>
        <v>4</v>
      </c>
      <c r="S25" s="22"/>
      <c r="T25" s="25">
        <v>48000000</v>
      </c>
      <c r="U25" s="26">
        <v>40000000</v>
      </c>
      <c r="V25" s="26">
        <v>40000000</v>
      </c>
      <c r="W25" s="27">
        <v>40000000</v>
      </c>
      <c r="X25" s="28"/>
      <c r="Y25" s="28"/>
      <c r="Z25" s="258"/>
      <c r="AA25" s="226"/>
      <c r="AB25" s="226"/>
      <c r="AC25" s="261"/>
      <c r="AD25" s="228"/>
      <c r="AE25" s="12"/>
      <c r="AF25" s="1"/>
      <c r="AG25" s="1"/>
      <c r="AH25" s="1"/>
    </row>
    <row r="26" spans="1:34" ht="33.6" customHeight="1" x14ac:dyDescent="0.3">
      <c r="A26" s="276"/>
      <c r="B26" s="162"/>
      <c r="C26" s="162"/>
      <c r="D26" s="162"/>
      <c r="E26" s="162"/>
      <c r="F26" s="162"/>
      <c r="G26" s="262" t="s">
        <v>50</v>
      </c>
      <c r="H26" s="173">
        <v>20</v>
      </c>
      <c r="I26" s="173">
        <v>20</v>
      </c>
      <c r="J26" s="173">
        <v>20</v>
      </c>
      <c r="K26" s="173">
        <v>20</v>
      </c>
      <c r="L26" s="18" t="s">
        <v>51</v>
      </c>
      <c r="M26" s="23" t="s">
        <v>52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2"/>
      <c r="T26" s="173">
        <v>80000000</v>
      </c>
      <c r="U26" s="173">
        <f>+T26*1.03</f>
        <v>82400000</v>
      </c>
      <c r="V26" s="173">
        <f t="shared" ref="V26:W26" si="1">+U26*1.03</f>
        <v>84872000</v>
      </c>
      <c r="W26" s="173">
        <f t="shared" si="1"/>
        <v>87418160</v>
      </c>
      <c r="X26" s="28"/>
      <c r="Y26" s="28"/>
      <c r="Z26" s="252">
        <f>+T26+T28+T30</f>
        <v>180000000</v>
      </c>
      <c r="AA26" s="226">
        <f>+U26+U28+U30</f>
        <v>185400000</v>
      </c>
      <c r="AB26" s="226">
        <f>+V26+V28+V30</f>
        <v>190962000</v>
      </c>
      <c r="AC26" s="261">
        <f>+W26+W28+W30</f>
        <v>196690860</v>
      </c>
      <c r="AD26" s="228"/>
      <c r="AE26" s="12"/>
      <c r="AF26" s="1"/>
      <c r="AG26" s="1"/>
      <c r="AH26" s="1"/>
    </row>
    <row r="27" spans="1:34" ht="51" customHeight="1" x14ac:dyDescent="0.3">
      <c r="A27" s="276"/>
      <c r="B27" s="162"/>
      <c r="C27" s="162"/>
      <c r="D27" s="162"/>
      <c r="E27" s="162"/>
      <c r="F27" s="162"/>
      <c r="G27" s="263"/>
      <c r="H27" s="175"/>
      <c r="I27" s="175"/>
      <c r="J27" s="175"/>
      <c r="K27" s="175"/>
      <c r="L27" s="18" t="s">
        <v>53</v>
      </c>
      <c r="M27" s="23" t="s">
        <v>28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2" t="s">
        <v>452</v>
      </c>
      <c r="T27" s="175"/>
      <c r="U27" s="175"/>
      <c r="V27" s="175"/>
      <c r="W27" s="175"/>
      <c r="X27" s="28"/>
      <c r="Y27" s="28"/>
      <c r="Z27" s="252"/>
      <c r="AA27" s="226"/>
      <c r="AB27" s="226"/>
      <c r="AC27" s="261"/>
      <c r="AD27" s="228"/>
      <c r="AE27" s="12"/>
      <c r="AF27" s="1"/>
      <c r="AG27" s="1"/>
      <c r="AH27" s="1"/>
    </row>
    <row r="28" spans="1:34" ht="33.6" customHeight="1" x14ac:dyDescent="0.3">
      <c r="A28" s="276"/>
      <c r="B28" s="162"/>
      <c r="C28" s="162"/>
      <c r="D28" s="162"/>
      <c r="E28" s="162"/>
      <c r="F28" s="162"/>
      <c r="G28" s="169" t="s">
        <v>54</v>
      </c>
      <c r="H28" s="159">
        <v>20</v>
      </c>
      <c r="I28" s="159">
        <v>30</v>
      </c>
      <c r="J28" s="159">
        <v>20</v>
      </c>
      <c r="K28" s="159">
        <v>20</v>
      </c>
      <c r="L28" s="18" t="s">
        <v>55</v>
      </c>
      <c r="M28" s="23" t="s">
        <v>35</v>
      </c>
      <c r="N28" s="23">
        <v>21</v>
      </c>
      <c r="O28" s="23">
        <v>3</v>
      </c>
      <c r="P28" s="23">
        <v>3</v>
      </c>
      <c r="Q28" s="23">
        <v>3</v>
      </c>
      <c r="R28" s="23">
        <f>SUM(N28:Q28)</f>
        <v>30</v>
      </c>
      <c r="S28" s="22" t="s">
        <v>314</v>
      </c>
      <c r="T28" s="169">
        <v>80000000</v>
      </c>
      <c r="U28" s="169">
        <f>+T28*1.03</f>
        <v>82400000</v>
      </c>
      <c r="V28" s="169">
        <f t="shared" ref="V28:W28" si="2">+U28*1.03</f>
        <v>84872000</v>
      </c>
      <c r="W28" s="169">
        <f t="shared" si="2"/>
        <v>87418160</v>
      </c>
      <c r="X28" s="28"/>
      <c r="Y28" s="28"/>
      <c r="Z28" s="252"/>
      <c r="AA28" s="226"/>
      <c r="AB28" s="226"/>
      <c r="AC28" s="261"/>
      <c r="AD28" s="228"/>
      <c r="AE28" s="12"/>
      <c r="AF28" s="1"/>
      <c r="AG28" s="1"/>
      <c r="AH28" s="1"/>
    </row>
    <row r="29" spans="1:34" ht="49.8" customHeight="1" x14ac:dyDescent="0.3">
      <c r="A29" s="276"/>
      <c r="B29" s="162"/>
      <c r="C29" s="162"/>
      <c r="D29" s="162"/>
      <c r="E29" s="162"/>
      <c r="F29" s="162"/>
      <c r="G29" s="170"/>
      <c r="H29" s="160"/>
      <c r="I29" s="160"/>
      <c r="J29" s="160"/>
      <c r="K29" s="160"/>
      <c r="L29" s="18" t="s">
        <v>440</v>
      </c>
      <c r="M29" s="23" t="s">
        <v>35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2" t="s">
        <v>225</v>
      </c>
      <c r="T29" s="170"/>
      <c r="U29" s="170"/>
      <c r="V29" s="170"/>
      <c r="W29" s="170"/>
      <c r="X29" s="28"/>
      <c r="Y29" s="28"/>
      <c r="Z29" s="252"/>
      <c r="AA29" s="226"/>
      <c r="AB29" s="226"/>
      <c r="AC29" s="261"/>
      <c r="AD29" s="242"/>
      <c r="AE29" s="12"/>
      <c r="AF29" s="1"/>
      <c r="AG29" s="1"/>
      <c r="AH29" s="1"/>
    </row>
    <row r="30" spans="1:34" ht="52.2" customHeight="1" x14ac:dyDescent="0.3">
      <c r="A30" s="276"/>
      <c r="B30" s="162"/>
      <c r="C30" s="162"/>
      <c r="D30" s="162"/>
      <c r="E30" s="162"/>
      <c r="F30" s="162"/>
      <c r="G30" s="22" t="s">
        <v>56</v>
      </c>
      <c r="H30" s="137">
        <v>20</v>
      </c>
      <c r="I30" s="137"/>
      <c r="J30" s="137"/>
      <c r="K30" s="137"/>
      <c r="L30" s="18" t="s">
        <v>57</v>
      </c>
      <c r="M30" s="23" t="s">
        <v>35</v>
      </c>
      <c r="N30" s="23">
        <v>1</v>
      </c>
      <c r="O30" s="23"/>
      <c r="P30" s="23"/>
      <c r="Q30" s="23"/>
      <c r="R30" s="23"/>
      <c r="S30" s="22" t="s">
        <v>315</v>
      </c>
      <c r="T30" s="30">
        <v>20000000</v>
      </c>
      <c r="U30" s="28">
        <f>+T30*1.03</f>
        <v>20600000</v>
      </c>
      <c r="V30" s="28">
        <f t="shared" ref="V30:W30" si="3">+U30*1.03</f>
        <v>21218000</v>
      </c>
      <c r="W30" s="28">
        <f t="shared" si="3"/>
        <v>21854540</v>
      </c>
      <c r="X30" s="28"/>
      <c r="Y30" s="28"/>
      <c r="Z30" s="252"/>
      <c r="AA30" s="226"/>
      <c r="AB30" s="226"/>
      <c r="AC30" s="261"/>
      <c r="AD30" s="242"/>
      <c r="AE30" s="12"/>
      <c r="AF30" s="1"/>
      <c r="AG30" s="1"/>
      <c r="AH30" s="1"/>
    </row>
    <row r="31" spans="1:34" s="4" customFormat="1" ht="117" customHeight="1" x14ac:dyDescent="0.25">
      <c r="A31" s="239" t="s">
        <v>58</v>
      </c>
      <c r="B31" s="159" t="s">
        <v>26</v>
      </c>
      <c r="C31" s="171">
        <v>20</v>
      </c>
      <c r="D31" s="171">
        <v>20</v>
      </c>
      <c r="E31" s="171">
        <v>20</v>
      </c>
      <c r="F31" s="171">
        <v>20</v>
      </c>
      <c r="G31" s="159" t="s">
        <v>59</v>
      </c>
      <c r="H31" s="159">
        <v>30</v>
      </c>
      <c r="I31" s="159">
        <v>30</v>
      </c>
      <c r="J31" s="159">
        <v>30</v>
      </c>
      <c r="K31" s="159">
        <v>30</v>
      </c>
      <c r="L31" s="22" t="s">
        <v>421</v>
      </c>
      <c r="M31" s="23" t="s">
        <v>31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1" t="s">
        <v>446</v>
      </c>
      <c r="T31" s="229">
        <f>870000000+425447501</f>
        <v>1295447501</v>
      </c>
      <c r="U31" s="231">
        <v>3328030992</v>
      </c>
      <c r="V31" s="231">
        <v>3698030992</v>
      </c>
      <c r="W31" s="231">
        <v>3428030992</v>
      </c>
      <c r="X31" s="228">
        <v>425447501</v>
      </c>
      <c r="Y31" s="228">
        <v>2183262770</v>
      </c>
      <c r="Z31" s="247">
        <f>+T31</f>
        <v>1295447501</v>
      </c>
      <c r="AA31" s="228">
        <f>+U31+U34+U35+U36+U37</f>
        <v>3328030992</v>
      </c>
      <c r="AB31" s="228">
        <f>+V31+V34+V35+V36+V37</f>
        <v>3698030992</v>
      </c>
      <c r="AC31" s="228">
        <f>+W31+W34+W35+W36+W37</f>
        <v>3428030992</v>
      </c>
      <c r="AD31" s="228"/>
      <c r="AE31" s="228"/>
      <c r="AF31" s="3"/>
    </row>
    <row r="32" spans="1:34" s="4" customFormat="1" ht="117" customHeight="1" x14ac:dyDescent="0.25">
      <c r="A32" s="240"/>
      <c r="B32" s="162"/>
      <c r="C32" s="172"/>
      <c r="D32" s="172"/>
      <c r="E32" s="172"/>
      <c r="F32" s="172"/>
      <c r="G32" s="162"/>
      <c r="H32" s="162"/>
      <c r="I32" s="162"/>
      <c r="J32" s="162"/>
      <c r="K32" s="162"/>
      <c r="L32" s="146" t="s">
        <v>442</v>
      </c>
      <c r="M32" s="139" t="s">
        <v>342</v>
      </c>
      <c r="N32" s="139">
        <v>100</v>
      </c>
      <c r="O32" s="139">
        <v>100</v>
      </c>
      <c r="P32" s="139">
        <v>100</v>
      </c>
      <c r="Q32" s="139">
        <v>100</v>
      </c>
      <c r="R32" s="139">
        <v>100</v>
      </c>
      <c r="S32" s="47" t="s">
        <v>70</v>
      </c>
      <c r="T32" s="234"/>
      <c r="U32" s="250"/>
      <c r="V32" s="250"/>
      <c r="W32" s="250"/>
      <c r="X32" s="228"/>
      <c r="Y32" s="228"/>
      <c r="Z32" s="248"/>
      <c r="AA32" s="228"/>
      <c r="AB32" s="228"/>
      <c r="AC32" s="228"/>
      <c r="AD32" s="228"/>
      <c r="AE32" s="228"/>
      <c r="AF32" s="3"/>
    </row>
    <row r="33" spans="1:50" s="4" customFormat="1" ht="33.6" customHeight="1" x14ac:dyDescent="0.25">
      <c r="A33" s="240"/>
      <c r="B33" s="162"/>
      <c r="C33" s="172"/>
      <c r="D33" s="172"/>
      <c r="E33" s="172"/>
      <c r="F33" s="172"/>
      <c r="G33" s="162"/>
      <c r="H33" s="162"/>
      <c r="I33" s="162"/>
      <c r="J33" s="162"/>
      <c r="K33" s="162"/>
      <c r="L33" s="22" t="s">
        <v>422</v>
      </c>
      <c r="M33" s="22" t="s">
        <v>31</v>
      </c>
      <c r="N33" s="23"/>
      <c r="O33" s="23">
        <v>100</v>
      </c>
      <c r="P33" s="23">
        <v>100</v>
      </c>
      <c r="Q33" s="23">
        <v>100</v>
      </c>
      <c r="R33" s="23">
        <v>100</v>
      </c>
      <c r="S33" s="21"/>
      <c r="T33" s="234"/>
      <c r="U33" s="250"/>
      <c r="V33" s="250"/>
      <c r="W33" s="250"/>
      <c r="X33" s="228"/>
      <c r="Y33" s="228"/>
      <c r="Z33" s="248"/>
      <c r="AA33" s="228"/>
      <c r="AB33" s="228"/>
      <c r="AC33" s="228"/>
      <c r="AD33" s="228"/>
      <c r="AE33" s="228"/>
      <c r="AF33" s="3"/>
    </row>
    <row r="34" spans="1:50" s="4" customFormat="1" ht="33.6" customHeight="1" x14ac:dyDescent="0.25">
      <c r="A34" s="240"/>
      <c r="B34" s="162"/>
      <c r="C34" s="172"/>
      <c r="D34" s="172"/>
      <c r="E34" s="172"/>
      <c r="F34" s="172"/>
      <c r="G34" s="162"/>
      <c r="H34" s="162"/>
      <c r="I34" s="162"/>
      <c r="J34" s="162"/>
      <c r="K34" s="162"/>
      <c r="L34" s="18" t="s">
        <v>444</v>
      </c>
      <c r="M34" s="23" t="s">
        <v>60</v>
      </c>
      <c r="N34" s="31">
        <v>500</v>
      </c>
      <c r="O34" s="31">
        <v>300</v>
      </c>
      <c r="P34" s="31">
        <v>350</v>
      </c>
      <c r="Q34" s="31">
        <v>400</v>
      </c>
      <c r="R34" s="31">
        <f>+Q34+N34+O34+P34</f>
        <v>1550</v>
      </c>
      <c r="S34" s="32" t="s">
        <v>443</v>
      </c>
      <c r="T34" s="234"/>
      <c r="U34" s="250"/>
      <c r="V34" s="250"/>
      <c r="W34" s="250"/>
      <c r="X34" s="228"/>
      <c r="Y34" s="228"/>
      <c r="Z34" s="248"/>
      <c r="AA34" s="228"/>
      <c r="AB34" s="228"/>
      <c r="AC34" s="228"/>
      <c r="AD34" s="228"/>
      <c r="AE34" s="228"/>
    </row>
    <row r="35" spans="1:50" s="4" customFormat="1" ht="33.6" customHeight="1" x14ac:dyDescent="0.25">
      <c r="A35" s="240"/>
      <c r="B35" s="162"/>
      <c r="C35" s="172"/>
      <c r="D35" s="172"/>
      <c r="E35" s="172"/>
      <c r="F35" s="172"/>
      <c r="G35" s="162"/>
      <c r="H35" s="162"/>
      <c r="I35" s="162"/>
      <c r="J35" s="162"/>
      <c r="K35" s="162"/>
      <c r="L35" s="18" t="s">
        <v>423</v>
      </c>
      <c r="M35" s="23" t="s">
        <v>61</v>
      </c>
      <c r="N35" s="18"/>
      <c r="O35" s="18"/>
      <c r="P35" s="18">
        <v>1</v>
      </c>
      <c r="Q35" s="18"/>
      <c r="R35" s="18">
        <v>1</v>
      </c>
      <c r="S35" s="33"/>
      <c r="T35" s="234"/>
      <c r="U35" s="250"/>
      <c r="V35" s="250"/>
      <c r="W35" s="250"/>
      <c r="X35" s="228"/>
      <c r="Y35" s="228"/>
      <c r="Z35" s="248"/>
      <c r="AA35" s="228"/>
      <c r="AB35" s="228"/>
      <c r="AC35" s="228"/>
      <c r="AD35" s="228"/>
      <c r="AE35" s="228"/>
    </row>
    <row r="36" spans="1:50" s="4" customFormat="1" ht="65.400000000000006" customHeight="1" x14ac:dyDescent="0.25">
      <c r="A36" s="240"/>
      <c r="B36" s="29" t="s">
        <v>343</v>
      </c>
      <c r="C36" s="172"/>
      <c r="D36" s="172"/>
      <c r="E36" s="172"/>
      <c r="F36" s="172"/>
      <c r="G36" s="162"/>
      <c r="H36" s="162"/>
      <c r="I36" s="162"/>
      <c r="J36" s="162"/>
      <c r="K36" s="162"/>
      <c r="L36" s="22" t="s">
        <v>62</v>
      </c>
      <c r="M36" s="21" t="s">
        <v>35</v>
      </c>
      <c r="N36" s="21">
        <v>3</v>
      </c>
      <c r="O36" s="21">
        <v>4</v>
      </c>
      <c r="P36" s="21">
        <v>5</v>
      </c>
      <c r="Q36" s="21">
        <v>5</v>
      </c>
      <c r="R36" s="21">
        <v>5</v>
      </c>
      <c r="S36" s="21" t="s">
        <v>369</v>
      </c>
      <c r="T36" s="234"/>
      <c r="U36" s="250"/>
      <c r="V36" s="250"/>
      <c r="W36" s="250"/>
      <c r="X36" s="228"/>
      <c r="Y36" s="228"/>
      <c r="Z36" s="248"/>
      <c r="AA36" s="228"/>
      <c r="AB36" s="228"/>
      <c r="AC36" s="228"/>
      <c r="AD36" s="228"/>
      <c r="AE36" s="228"/>
    </row>
    <row r="37" spans="1:50" s="4" customFormat="1" ht="92.4" customHeight="1" x14ac:dyDescent="0.25">
      <c r="A37" s="240"/>
      <c r="B37" s="29" t="s">
        <v>26</v>
      </c>
      <c r="C37" s="172"/>
      <c r="D37" s="172"/>
      <c r="E37" s="172"/>
      <c r="F37" s="172"/>
      <c r="G37" s="160"/>
      <c r="H37" s="160"/>
      <c r="I37" s="160"/>
      <c r="J37" s="160"/>
      <c r="K37" s="160"/>
      <c r="L37" s="18" t="s">
        <v>63</v>
      </c>
      <c r="M37" s="23" t="s">
        <v>31</v>
      </c>
      <c r="N37" s="23">
        <v>100</v>
      </c>
      <c r="O37" s="23">
        <v>100</v>
      </c>
      <c r="P37" s="23">
        <v>100</v>
      </c>
      <c r="Q37" s="23">
        <v>100</v>
      </c>
      <c r="R37" s="31">
        <v>100</v>
      </c>
      <c r="S37" s="22" t="s">
        <v>445</v>
      </c>
      <c r="T37" s="230"/>
      <c r="U37" s="232"/>
      <c r="V37" s="232"/>
      <c r="W37" s="232"/>
      <c r="X37" s="228"/>
      <c r="Y37" s="228"/>
      <c r="Z37" s="249"/>
      <c r="AA37" s="228"/>
      <c r="AB37" s="228"/>
      <c r="AC37" s="228"/>
      <c r="AD37" s="228"/>
      <c r="AE37" s="228"/>
    </row>
    <row r="38" spans="1:50" s="4" customFormat="1" ht="127.8" customHeight="1" x14ac:dyDescent="0.25">
      <c r="A38" s="240"/>
      <c r="B38" s="29" t="s">
        <v>26</v>
      </c>
      <c r="C38" s="172"/>
      <c r="D38" s="172"/>
      <c r="E38" s="172"/>
      <c r="F38" s="172"/>
      <c r="G38" s="159" t="s">
        <v>64</v>
      </c>
      <c r="H38" s="173">
        <v>30</v>
      </c>
      <c r="I38" s="173">
        <v>30</v>
      </c>
      <c r="J38" s="173">
        <v>30</v>
      </c>
      <c r="K38" s="173">
        <v>30</v>
      </c>
      <c r="L38" s="22" t="s">
        <v>65</v>
      </c>
      <c r="M38" s="23" t="s">
        <v>61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2" t="s">
        <v>344</v>
      </c>
      <c r="T38" s="229">
        <f>745600000+200000000+1445900000</f>
        <v>2391500000</v>
      </c>
      <c r="U38" s="231">
        <v>901500000</v>
      </c>
      <c r="V38" s="231">
        <v>1188045000</v>
      </c>
      <c r="W38" s="231">
        <v>1493047350</v>
      </c>
      <c r="X38" s="251">
        <v>1445900000</v>
      </c>
      <c r="Y38" s="251"/>
      <c r="Z38" s="258">
        <f>+T38</f>
        <v>2391500000</v>
      </c>
      <c r="AA38" s="228">
        <f>+U38+U39+U41+U42</f>
        <v>901500000</v>
      </c>
      <c r="AB38" s="228">
        <f>+V38+V41</f>
        <v>1188045000</v>
      </c>
      <c r="AC38" s="228">
        <f>+W38+W41</f>
        <v>1493047350</v>
      </c>
      <c r="AD38" s="228"/>
      <c r="AE38" s="228"/>
    </row>
    <row r="39" spans="1:50" s="6" customFormat="1" ht="61.8" customHeight="1" x14ac:dyDescent="0.25">
      <c r="A39" s="240"/>
      <c r="B39" s="29" t="s">
        <v>345</v>
      </c>
      <c r="C39" s="172"/>
      <c r="D39" s="172"/>
      <c r="E39" s="172"/>
      <c r="F39" s="172"/>
      <c r="G39" s="162"/>
      <c r="H39" s="174"/>
      <c r="I39" s="174"/>
      <c r="J39" s="174"/>
      <c r="K39" s="174"/>
      <c r="L39" s="22" t="s">
        <v>66</v>
      </c>
      <c r="M39" s="21" t="s">
        <v>31</v>
      </c>
      <c r="N39" s="34">
        <v>100</v>
      </c>
      <c r="O39" s="34">
        <v>100</v>
      </c>
      <c r="P39" s="34"/>
      <c r="Q39" s="34"/>
      <c r="R39" s="35"/>
      <c r="S39" s="146" t="s">
        <v>226</v>
      </c>
      <c r="T39" s="234"/>
      <c r="U39" s="250"/>
      <c r="V39" s="250"/>
      <c r="W39" s="250"/>
      <c r="X39" s="251"/>
      <c r="Y39" s="251"/>
      <c r="Z39" s="259"/>
      <c r="AA39" s="226"/>
      <c r="AB39" s="226"/>
      <c r="AC39" s="226"/>
      <c r="AD39" s="228"/>
      <c r="AE39" s="228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s="6" customFormat="1" ht="33.6" customHeight="1" x14ac:dyDescent="0.25">
      <c r="A40" s="240"/>
      <c r="B40" s="29" t="s">
        <v>346</v>
      </c>
      <c r="C40" s="172"/>
      <c r="D40" s="172"/>
      <c r="E40" s="172"/>
      <c r="F40" s="172"/>
      <c r="G40" s="162"/>
      <c r="H40" s="174"/>
      <c r="I40" s="174"/>
      <c r="J40" s="174"/>
      <c r="K40" s="174"/>
      <c r="L40" s="22" t="s">
        <v>228</v>
      </c>
      <c r="M40" s="21" t="s">
        <v>227</v>
      </c>
      <c r="N40" s="34"/>
      <c r="O40" s="34">
        <v>1</v>
      </c>
      <c r="P40" s="34"/>
      <c r="Q40" s="34"/>
      <c r="R40" s="35">
        <v>1</v>
      </c>
      <c r="S40" s="146"/>
      <c r="T40" s="234"/>
      <c r="U40" s="250"/>
      <c r="V40" s="250"/>
      <c r="W40" s="250"/>
      <c r="X40" s="251"/>
      <c r="Y40" s="251"/>
      <c r="Z40" s="259"/>
      <c r="AA40" s="226"/>
      <c r="AB40" s="226"/>
      <c r="AC40" s="226"/>
      <c r="AD40" s="228"/>
      <c r="AE40" s="228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s="6" customFormat="1" ht="33.6" customHeight="1" x14ac:dyDescent="0.25">
      <c r="A41" s="240"/>
      <c r="B41" s="29" t="s">
        <v>128</v>
      </c>
      <c r="C41" s="172"/>
      <c r="D41" s="172"/>
      <c r="E41" s="172"/>
      <c r="F41" s="172"/>
      <c r="G41" s="162"/>
      <c r="H41" s="174"/>
      <c r="I41" s="174"/>
      <c r="J41" s="174"/>
      <c r="K41" s="174"/>
      <c r="L41" s="22" t="s">
        <v>67</v>
      </c>
      <c r="M41" s="21" t="s">
        <v>31</v>
      </c>
      <c r="N41" s="34"/>
      <c r="O41" s="34">
        <v>100</v>
      </c>
      <c r="P41" s="34">
        <v>100</v>
      </c>
      <c r="Q41" s="34">
        <v>100</v>
      </c>
      <c r="R41" s="35">
        <v>100</v>
      </c>
      <c r="S41" s="36"/>
      <c r="T41" s="234"/>
      <c r="U41" s="250"/>
      <c r="V41" s="250"/>
      <c r="W41" s="250"/>
      <c r="X41" s="251"/>
      <c r="Y41" s="251"/>
      <c r="Z41" s="259"/>
      <c r="AA41" s="226"/>
      <c r="AB41" s="226"/>
      <c r="AC41" s="226"/>
      <c r="AD41" s="228"/>
      <c r="AE41" s="228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s="6" customFormat="1" ht="33.6" customHeight="1" x14ac:dyDescent="0.25">
      <c r="A42" s="240"/>
      <c r="B42" s="29" t="s">
        <v>128</v>
      </c>
      <c r="C42" s="172"/>
      <c r="D42" s="172"/>
      <c r="E42" s="172"/>
      <c r="F42" s="172"/>
      <c r="G42" s="160"/>
      <c r="H42" s="175"/>
      <c r="I42" s="175"/>
      <c r="J42" s="175"/>
      <c r="K42" s="175"/>
      <c r="L42" s="22" t="s">
        <v>68</v>
      </c>
      <c r="M42" s="37" t="s">
        <v>35</v>
      </c>
      <c r="N42" s="37">
        <v>1</v>
      </c>
      <c r="O42" s="37">
        <v>1</v>
      </c>
      <c r="P42" s="37"/>
      <c r="Q42" s="37"/>
      <c r="R42" s="37">
        <v>1</v>
      </c>
      <c r="S42" s="47" t="s">
        <v>69</v>
      </c>
      <c r="T42" s="230"/>
      <c r="U42" s="232"/>
      <c r="V42" s="232"/>
      <c r="W42" s="232"/>
      <c r="X42" s="251"/>
      <c r="Y42" s="251"/>
      <c r="Z42" s="259"/>
      <c r="AA42" s="226"/>
      <c r="AB42" s="226"/>
      <c r="AC42" s="226"/>
      <c r="AD42" s="228"/>
      <c r="AE42" s="228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s="6" customFormat="1" ht="54" customHeight="1" x14ac:dyDescent="0.25">
      <c r="A43" s="240"/>
      <c r="B43" s="38"/>
      <c r="C43" s="172"/>
      <c r="D43" s="172"/>
      <c r="E43" s="172"/>
      <c r="F43" s="172"/>
      <c r="G43" s="39" t="s">
        <v>44</v>
      </c>
      <c r="H43" s="19">
        <v>20</v>
      </c>
      <c r="I43" s="19">
        <v>20</v>
      </c>
      <c r="J43" s="19">
        <v>20</v>
      </c>
      <c r="K43" s="19">
        <v>20</v>
      </c>
      <c r="L43" s="22" t="s">
        <v>424</v>
      </c>
      <c r="M43" s="22" t="s">
        <v>31</v>
      </c>
      <c r="N43" s="22">
        <v>25</v>
      </c>
      <c r="O43" s="22">
        <v>25</v>
      </c>
      <c r="P43" s="22">
        <v>25</v>
      </c>
      <c r="Q43" s="22">
        <v>25</v>
      </c>
      <c r="R43" s="22">
        <v>100</v>
      </c>
      <c r="S43" s="146" t="s">
        <v>223</v>
      </c>
      <c r="T43" s="40"/>
      <c r="U43" s="41"/>
      <c r="V43" s="41"/>
      <c r="W43" s="41"/>
      <c r="X43" s="42"/>
      <c r="Y43" s="43"/>
      <c r="Z43" s="44"/>
      <c r="AA43" s="45"/>
      <c r="AB43" s="45"/>
      <c r="AC43" s="45"/>
      <c r="AD43" s="46"/>
      <c r="AE43" s="46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s="6" customFormat="1" ht="33.6" customHeight="1" x14ac:dyDescent="0.25">
      <c r="A44" s="240"/>
      <c r="B44" s="38"/>
      <c r="C44" s="172"/>
      <c r="D44" s="172"/>
      <c r="E44" s="172"/>
      <c r="F44" s="172"/>
      <c r="G44" s="138" t="s">
        <v>48</v>
      </c>
      <c r="H44" s="135">
        <v>10</v>
      </c>
      <c r="I44" s="135">
        <v>10</v>
      </c>
      <c r="J44" s="135">
        <v>10</v>
      </c>
      <c r="K44" s="135">
        <v>10</v>
      </c>
      <c r="L44" s="138" t="s">
        <v>49</v>
      </c>
      <c r="M44" s="135" t="s">
        <v>31</v>
      </c>
      <c r="N44" s="135">
        <v>100</v>
      </c>
      <c r="O44" s="135">
        <v>100</v>
      </c>
      <c r="P44" s="135">
        <v>100</v>
      </c>
      <c r="Q44" s="135">
        <v>100</v>
      </c>
      <c r="R44" s="135">
        <v>100</v>
      </c>
      <c r="S44" s="22"/>
      <c r="T44" s="40"/>
      <c r="U44" s="41"/>
      <c r="V44" s="41"/>
      <c r="W44" s="41"/>
      <c r="X44" s="42"/>
      <c r="Y44" s="43"/>
      <c r="Z44" s="44"/>
      <c r="AA44" s="45"/>
      <c r="AB44" s="45"/>
      <c r="AC44" s="45"/>
      <c r="AD44" s="46"/>
      <c r="AE44" s="46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s="6" customFormat="1" ht="69.599999999999994" customHeight="1" x14ac:dyDescent="0.25">
      <c r="A45" s="241"/>
      <c r="B45" s="140"/>
      <c r="C45" s="296"/>
      <c r="D45" s="296"/>
      <c r="E45" s="296"/>
      <c r="F45" s="296"/>
      <c r="G45" s="146" t="s">
        <v>347</v>
      </c>
      <c r="H45" s="139">
        <v>10</v>
      </c>
      <c r="I45" s="139">
        <v>10</v>
      </c>
      <c r="J45" s="139">
        <v>10</v>
      </c>
      <c r="K45" s="139">
        <v>10</v>
      </c>
      <c r="L45" s="146" t="s">
        <v>441</v>
      </c>
      <c r="M45" s="37" t="s">
        <v>31</v>
      </c>
      <c r="N45" s="37">
        <v>100</v>
      </c>
      <c r="O45" s="37">
        <v>100</v>
      </c>
      <c r="P45" s="37">
        <v>100</v>
      </c>
      <c r="Q45" s="37">
        <v>100</v>
      </c>
      <c r="R45" s="37">
        <v>100</v>
      </c>
      <c r="S45" s="150" t="s">
        <v>447</v>
      </c>
      <c r="T45" s="142"/>
      <c r="U45" s="145"/>
      <c r="V45" s="145"/>
      <c r="W45" s="145"/>
      <c r="X45" s="144"/>
      <c r="Y45" s="147"/>
      <c r="Z45" s="143"/>
      <c r="AA45" s="141"/>
      <c r="AB45" s="141"/>
      <c r="AC45" s="141"/>
      <c r="AD45" s="46"/>
      <c r="AE45" s="46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s="7" customFormat="1" ht="33.6" customHeight="1" x14ac:dyDescent="0.3">
      <c r="A46" s="239" t="s">
        <v>219</v>
      </c>
      <c r="B46" s="29" t="s">
        <v>71</v>
      </c>
      <c r="C46" s="159">
        <v>25</v>
      </c>
      <c r="D46" s="159">
        <v>25</v>
      </c>
      <c r="E46" s="159">
        <v>25</v>
      </c>
      <c r="F46" s="159">
        <v>25</v>
      </c>
      <c r="G46" s="159" t="s">
        <v>72</v>
      </c>
      <c r="H46" s="159">
        <v>10</v>
      </c>
      <c r="I46" s="159">
        <v>10</v>
      </c>
      <c r="J46" s="159">
        <v>10</v>
      </c>
      <c r="K46" s="159">
        <v>10</v>
      </c>
      <c r="L46" s="22" t="s">
        <v>73</v>
      </c>
      <c r="M46" s="21" t="s">
        <v>31</v>
      </c>
      <c r="N46" s="49"/>
      <c r="O46" s="49">
        <v>50</v>
      </c>
      <c r="P46" s="21">
        <v>50</v>
      </c>
      <c r="Q46" s="21"/>
      <c r="R46" s="49">
        <v>100</v>
      </c>
      <c r="S46" s="22" t="s">
        <v>74</v>
      </c>
      <c r="T46" s="253">
        <f>287292183+1952817</f>
        <v>289245000</v>
      </c>
      <c r="U46" s="231">
        <v>298000000</v>
      </c>
      <c r="V46" s="231">
        <v>306900000</v>
      </c>
      <c r="W46" s="231">
        <v>316000000</v>
      </c>
      <c r="X46" s="245"/>
      <c r="Y46" s="245"/>
      <c r="Z46" s="247">
        <f>+T46+T48+T49+T51</f>
        <v>490157000</v>
      </c>
      <c r="AA46" s="242">
        <f>+U46+U48+U49+U51</f>
        <v>504900000</v>
      </c>
      <c r="AB46" s="242">
        <f t="shared" ref="AB46:AC46" si="4">+V46+V48+V49+V51</f>
        <v>519500000</v>
      </c>
      <c r="AC46" s="242">
        <f t="shared" si="4"/>
        <v>534300000</v>
      </c>
      <c r="AD46" s="50"/>
      <c r="AE46" s="51"/>
      <c r="AF46" s="4"/>
      <c r="AG46" s="4"/>
      <c r="AH46" s="4"/>
    </row>
    <row r="47" spans="1:50" s="7" customFormat="1" ht="33.6" customHeight="1" x14ac:dyDescent="0.3">
      <c r="A47" s="240"/>
      <c r="B47" s="22" t="s">
        <v>75</v>
      </c>
      <c r="C47" s="162"/>
      <c r="D47" s="162"/>
      <c r="E47" s="162"/>
      <c r="F47" s="162"/>
      <c r="G47" s="162"/>
      <c r="H47" s="162"/>
      <c r="I47" s="162"/>
      <c r="J47" s="162"/>
      <c r="K47" s="162"/>
      <c r="L47" s="22" t="s">
        <v>76</v>
      </c>
      <c r="M47" s="21" t="s">
        <v>31</v>
      </c>
      <c r="N47" s="49">
        <v>100</v>
      </c>
      <c r="O47" s="49"/>
      <c r="P47" s="21"/>
      <c r="Q47" s="21">
        <v>100</v>
      </c>
      <c r="R47" s="49">
        <v>100</v>
      </c>
      <c r="S47" s="22" t="s">
        <v>316</v>
      </c>
      <c r="T47" s="254"/>
      <c r="U47" s="232"/>
      <c r="V47" s="232"/>
      <c r="W47" s="232"/>
      <c r="X47" s="246"/>
      <c r="Y47" s="246"/>
      <c r="Z47" s="248"/>
      <c r="AA47" s="243"/>
      <c r="AB47" s="243"/>
      <c r="AC47" s="243"/>
      <c r="AD47" s="51"/>
      <c r="AE47" s="51"/>
      <c r="AF47" s="4"/>
      <c r="AG47" s="4"/>
      <c r="AH47" s="4"/>
    </row>
    <row r="48" spans="1:50" s="7" customFormat="1" ht="33.6" customHeight="1" x14ac:dyDescent="0.3">
      <c r="A48" s="240"/>
      <c r="B48" s="29" t="s">
        <v>26</v>
      </c>
      <c r="C48" s="162"/>
      <c r="D48" s="162"/>
      <c r="E48" s="162"/>
      <c r="F48" s="162"/>
      <c r="G48" s="22" t="s">
        <v>77</v>
      </c>
      <c r="H48" s="21">
        <v>10</v>
      </c>
      <c r="I48" s="21">
        <v>10</v>
      </c>
      <c r="J48" s="21">
        <v>10</v>
      </c>
      <c r="K48" s="21">
        <v>10</v>
      </c>
      <c r="L48" s="22" t="s">
        <v>78</v>
      </c>
      <c r="M48" s="21" t="s">
        <v>31</v>
      </c>
      <c r="N48" s="21">
        <v>100</v>
      </c>
      <c r="O48" s="21">
        <v>100</v>
      </c>
      <c r="P48" s="21">
        <v>100</v>
      </c>
      <c r="Q48" s="21">
        <v>100</v>
      </c>
      <c r="R48" s="21">
        <v>100</v>
      </c>
      <c r="S48" s="22" t="s">
        <v>79</v>
      </c>
      <c r="T48" s="52">
        <v>115342000</v>
      </c>
      <c r="U48" s="53">
        <v>118800000</v>
      </c>
      <c r="V48" s="53">
        <v>122000000</v>
      </c>
      <c r="W48" s="53">
        <v>125000000</v>
      </c>
      <c r="X48" s="54"/>
      <c r="Y48" s="54"/>
      <c r="Z48" s="248"/>
      <c r="AA48" s="243"/>
      <c r="AB48" s="243"/>
      <c r="AC48" s="243"/>
      <c r="AD48" s="51"/>
      <c r="AE48" s="51"/>
      <c r="AF48" s="4"/>
      <c r="AG48" s="4"/>
      <c r="AH48" s="4"/>
    </row>
    <row r="49" spans="1:34" s="7" customFormat="1" ht="33.6" customHeight="1" x14ac:dyDescent="0.3">
      <c r="A49" s="240"/>
      <c r="B49" s="29" t="s">
        <v>80</v>
      </c>
      <c r="C49" s="162"/>
      <c r="D49" s="162"/>
      <c r="E49" s="162"/>
      <c r="F49" s="162"/>
      <c r="G49" s="198" t="s">
        <v>81</v>
      </c>
      <c r="H49" s="159">
        <v>20</v>
      </c>
      <c r="I49" s="159">
        <v>20</v>
      </c>
      <c r="J49" s="159">
        <v>20</v>
      </c>
      <c r="K49" s="159">
        <v>20</v>
      </c>
      <c r="L49" s="22" t="s">
        <v>82</v>
      </c>
      <c r="M49" s="21" t="s">
        <v>35</v>
      </c>
      <c r="N49" s="21">
        <v>2</v>
      </c>
      <c r="O49" s="21">
        <v>2</v>
      </c>
      <c r="P49" s="21">
        <v>2</v>
      </c>
      <c r="Q49" s="21">
        <v>2</v>
      </c>
      <c r="R49" s="21">
        <v>2</v>
      </c>
      <c r="S49" s="22" t="s">
        <v>317</v>
      </c>
      <c r="T49" s="229">
        <v>60000000</v>
      </c>
      <c r="U49" s="231">
        <f>+T49*1.03</f>
        <v>61800000</v>
      </c>
      <c r="V49" s="231">
        <v>63600000</v>
      </c>
      <c r="W49" s="231">
        <v>65500000</v>
      </c>
      <c r="X49" s="237"/>
      <c r="Y49" s="237"/>
      <c r="Z49" s="248"/>
      <c r="AA49" s="243"/>
      <c r="AB49" s="243"/>
      <c r="AC49" s="243"/>
      <c r="AD49" s="51"/>
      <c r="AE49" s="51"/>
      <c r="AF49" s="4"/>
      <c r="AG49" s="4"/>
      <c r="AH49" s="4"/>
    </row>
    <row r="50" spans="1:34" s="7" customFormat="1" ht="64.8" customHeight="1" x14ac:dyDescent="0.3">
      <c r="A50" s="240"/>
      <c r="B50" s="22" t="s">
        <v>83</v>
      </c>
      <c r="C50" s="162"/>
      <c r="D50" s="162"/>
      <c r="E50" s="162"/>
      <c r="F50" s="162"/>
      <c r="G50" s="198"/>
      <c r="H50" s="160"/>
      <c r="I50" s="160"/>
      <c r="J50" s="160"/>
      <c r="K50" s="160"/>
      <c r="L50" s="22" t="s">
        <v>84</v>
      </c>
      <c r="M50" s="21" t="s">
        <v>31</v>
      </c>
      <c r="N50" s="21">
        <v>100</v>
      </c>
      <c r="O50" s="21"/>
      <c r="P50" s="21"/>
      <c r="Q50" s="21">
        <v>100</v>
      </c>
      <c r="R50" s="21">
        <v>100</v>
      </c>
      <c r="S50" s="22" t="s">
        <v>318</v>
      </c>
      <c r="T50" s="230"/>
      <c r="U50" s="232"/>
      <c r="V50" s="232"/>
      <c r="W50" s="232"/>
      <c r="X50" s="238"/>
      <c r="Y50" s="238"/>
      <c r="Z50" s="248"/>
      <c r="AA50" s="243"/>
      <c r="AB50" s="243"/>
      <c r="AC50" s="243"/>
      <c r="AD50" s="51"/>
      <c r="AE50" s="51"/>
      <c r="AF50" s="4"/>
      <c r="AG50" s="4"/>
      <c r="AH50" s="4"/>
    </row>
    <row r="51" spans="1:34" s="7" customFormat="1" ht="33.6" customHeight="1" x14ac:dyDescent="0.3">
      <c r="A51" s="240"/>
      <c r="B51" s="21" t="s">
        <v>26</v>
      </c>
      <c r="C51" s="162"/>
      <c r="D51" s="162"/>
      <c r="E51" s="162"/>
      <c r="F51" s="162"/>
      <c r="G51" s="22" t="s">
        <v>85</v>
      </c>
      <c r="H51" s="21">
        <v>5</v>
      </c>
      <c r="I51" s="21">
        <v>5</v>
      </c>
      <c r="J51" s="21">
        <v>5</v>
      </c>
      <c r="K51" s="21">
        <v>5</v>
      </c>
      <c r="L51" s="22" t="s">
        <v>235</v>
      </c>
      <c r="M51" s="22" t="s">
        <v>35</v>
      </c>
      <c r="N51" s="22">
        <v>4</v>
      </c>
      <c r="O51" s="22">
        <v>2</v>
      </c>
      <c r="P51" s="22">
        <v>2</v>
      </c>
      <c r="Q51" s="22">
        <v>2</v>
      </c>
      <c r="R51" s="22">
        <v>10</v>
      </c>
      <c r="S51" s="22" t="s">
        <v>86</v>
      </c>
      <c r="T51" s="52">
        <v>25570000</v>
      </c>
      <c r="U51" s="53">
        <v>26300000</v>
      </c>
      <c r="V51" s="53">
        <v>27000000</v>
      </c>
      <c r="W51" s="55">
        <v>27800000</v>
      </c>
      <c r="X51" s="32"/>
      <c r="Y51" s="32"/>
      <c r="Z51" s="249"/>
      <c r="AA51" s="244"/>
      <c r="AB51" s="244"/>
      <c r="AC51" s="244"/>
      <c r="AD51" s="51"/>
      <c r="AE51" s="51"/>
      <c r="AF51" s="4"/>
      <c r="AG51" s="4"/>
      <c r="AH51" s="4"/>
    </row>
    <row r="52" spans="1:34" s="7" customFormat="1" ht="59.4" customHeight="1" x14ac:dyDescent="0.3">
      <c r="A52" s="240"/>
      <c r="B52" s="159" t="s">
        <v>26</v>
      </c>
      <c r="C52" s="162"/>
      <c r="D52" s="162"/>
      <c r="E52" s="162"/>
      <c r="F52" s="162"/>
      <c r="G52" s="159" t="s">
        <v>238</v>
      </c>
      <c r="H52" s="159">
        <v>20</v>
      </c>
      <c r="I52" s="159">
        <v>20</v>
      </c>
      <c r="J52" s="159">
        <v>20</v>
      </c>
      <c r="K52" s="159">
        <v>20</v>
      </c>
      <c r="L52" s="22" t="s">
        <v>87</v>
      </c>
      <c r="M52" s="21" t="s">
        <v>88</v>
      </c>
      <c r="N52" s="21">
        <v>100</v>
      </c>
      <c r="O52" s="21">
        <v>100</v>
      </c>
      <c r="P52" s="21">
        <v>100</v>
      </c>
      <c r="Q52" s="21">
        <v>100</v>
      </c>
      <c r="R52" s="21">
        <v>100</v>
      </c>
      <c r="S52" s="56" t="s">
        <v>449</v>
      </c>
      <c r="T52" s="229">
        <v>331812878</v>
      </c>
      <c r="U52" s="229">
        <v>302600000</v>
      </c>
      <c r="V52" s="229">
        <v>311600000</v>
      </c>
      <c r="W52" s="229">
        <v>320900000</v>
      </c>
      <c r="X52" s="255"/>
      <c r="Y52" s="255"/>
      <c r="Z52" s="228" t="e">
        <f>+T52+T56+T57+#REF!</f>
        <v>#REF!</v>
      </c>
      <c r="AA52" s="228" t="e">
        <f>+U52+U56+U57+#REF!</f>
        <v>#REF!</v>
      </c>
      <c r="AB52" s="228" t="e">
        <f>+V52+V56+V57+#REF!</f>
        <v>#REF!</v>
      </c>
      <c r="AC52" s="228" t="e">
        <f>+W52+W56+W57+#REF!</f>
        <v>#REF!</v>
      </c>
      <c r="AD52" s="50"/>
      <c r="AE52" s="51"/>
      <c r="AF52" s="4"/>
      <c r="AG52" s="4"/>
      <c r="AH52" s="4"/>
    </row>
    <row r="53" spans="1:34" s="7" customFormat="1" ht="119.4" customHeight="1" x14ac:dyDescent="0.3">
      <c r="A53" s="240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22" t="s">
        <v>89</v>
      </c>
      <c r="M53" s="21" t="s">
        <v>88</v>
      </c>
      <c r="N53" s="21">
        <v>100</v>
      </c>
      <c r="O53" s="21">
        <v>100</v>
      </c>
      <c r="P53" s="21">
        <v>100</v>
      </c>
      <c r="Q53" s="21">
        <v>100</v>
      </c>
      <c r="R53" s="21">
        <v>100</v>
      </c>
      <c r="S53" s="23" t="s">
        <v>319</v>
      </c>
      <c r="T53" s="234"/>
      <c r="U53" s="234">
        <f t="shared" ref="U53:W53" si="5">+ROUND(T53*1.03,0)</f>
        <v>0</v>
      </c>
      <c r="V53" s="234">
        <f t="shared" si="5"/>
        <v>0</v>
      </c>
      <c r="W53" s="234">
        <f t="shared" si="5"/>
        <v>0</v>
      </c>
      <c r="X53" s="256"/>
      <c r="Y53" s="256"/>
      <c r="Z53" s="228"/>
      <c r="AA53" s="228"/>
      <c r="AB53" s="228"/>
      <c r="AC53" s="228"/>
      <c r="AD53" s="51"/>
      <c r="AE53" s="51"/>
      <c r="AF53" s="4"/>
      <c r="AG53" s="4"/>
      <c r="AH53" s="4"/>
    </row>
    <row r="54" spans="1:34" s="7" customFormat="1" ht="50.4" customHeight="1" x14ac:dyDescent="0.3">
      <c r="A54" s="240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22" t="s">
        <v>90</v>
      </c>
      <c r="M54" s="21" t="s">
        <v>31</v>
      </c>
      <c r="N54" s="21">
        <v>100</v>
      </c>
      <c r="O54" s="21"/>
      <c r="P54" s="21"/>
      <c r="Q54" s="21"/>
      <c r="R54" s="21"/>
      <c r="S54" s="22" t="s">
        <v>320</v>
      </c>
      <c r="T54" s="230"/>
      <c r="U54" s="230"/>
      <c r="V54" s="230"/>
      <c r="W54" s="230"/>
      <c r="X54" s="257"/>
      <c r="Y54" s="257"/>
      <c r="Z54" s="228"/>
      <c r="AA54" s="228"/>
      <c r="AB54" s="228"/>
      <c r="AC54" s="228"/>
      <c r="AD54" s="51"/>
      <c r="AE54" s="51"/>
      <c r="AF54" s="4"/>
      <c r="AG54" s="4"/>
      <c r="AH54" s="4"/>
    </row>
    <row r="55" spans="1:34" s="7" customFormat="1" ht="33.6" customHeight="1" x14ac:dyDescent="0.3">
      <c r="A55" s="240"/>
      <c r="B55" s="162"/>
      <c r="C55" s="162"/>
      <c r="D55" s="162"/>
      <c r="E55" s="162"/>
      <c r="F55" s="162"/>
      <c r="G55" s="160"/>
      <c r="H55" s="160"/>
      <c r="I55" s="160"/>
      <c r="J55" s="160"/>
      <c r="K55" s="160"/>
      <c r="L55" s="22" t="s">
        <v>103</v>
      </c>
      <c r="M55" s="22" t="s">
        <v>35</v>
      </c>
      <c r="N55" s="22">
        <f>10</f>
        <v>10</v>
      </c>
      <c r="O55" s="22">
        <v>10</v>
      </c>
      <c r="P55" s="22">
        <v>10</v>
      </c>
      <c r="Q55" s="22">
        <v>10</v>
      </c>
      <c r="R55" s="22">
        <v>40</v>
      </c>
      <c r="S55" s="22"/>
      <c r="T55" s="57"/>
      <c r="U55" s="57"/>
      <c r="V55" s="57"/>
      <c r="W55" s="57"/>
      <c r="X55" s="58"/>
      <c r="Y55" s="58"/>
      <c r="Z55" s="228"/>
      <c r="AA55" s="228"/>
      <c r="AB55" s="228"/>
      <c r="AC55" s="228"/>
      <c r="AD55" s="51"/>
      <c r="AE55" s="51"/>
      <c r="AF55" s="4"/>
      <c r="AG55" s="4"/>
      <c r="AH55" s="4"/>
    </row>
    <row r="56" spans="1:34" s="7" customFormat="1" ht="33.6" customHeight="1" x14ac:dyDescent="0.3">
      <c r="A56" s="240"/>
      <c r="B56" s="160"/>
      <c r="C56" s="162"/>
      <c r="D56" s="162"/>
      <c r="E56" s="162"/>
      <c r="F56" s="162"/>
      <c r="G56" s="21" t="s">
        <v>91</v>
      </c>
      <c r="H56" s="21">
        <v>5</v>
      </c>
      <c r="I56" s="21">
        <v>5</v>
      </c>
      <c r="J56" s="21">
        <v>5</v>
      </c>
      <c r="K56" s="21">
        <v>5</v>
      </c>
      <c r="L56" s="22" t="s">
        <v>92</v>
      </c>
      <c r="M56" s="21" t="s">
        <v>35</v>
      </c>
      <c r="N56" s="21">
        <v>3</v>
      </c>
      <c r="O56" s="21">
        <v>2</v>
      </c>
      <c r="P56" s="21">
        <v>2</v>
      </c>
      <c r="Q56" s="21">
        <v>2</v>
      </c>
      <c r="R56" s="21">
        <f>SUM(N56:Q56)</f>
        <v>9</v>
      </c>
      <c r="S56" s="22" t="s">
        <v>450</v>
      </c>
      <c r="T56" s="59">
        <v>103000000</v>
      </c>
      <c r="U56" s="60">
        <v>75000000</v>
      </c>
      <c r="V56" s="60">
        <f>+U56*1.03</f>
        <v>77250000</v>
      </c>
      <c r="W56" s="60">
        <v>79500000</v>
      </c>
      <c r="X56" s="32"/>
      <c r="Y56" s="32"/>
      <c r="Z56" s="228"/>
      <c r="AA56" s="228"/>
      <c r="AB56" s="228"/>
      <c r="AC56" s="228"/>
      <c r="AD56" s="51"/>
      <c r="AE56" s="51"/>
      <c r="AF56" s="4"/>
      <c r="AG56" s="4"/>
      <c r="AH56" s="4"/>
    </row>
    <row r="57" spans="1:34" s="7" customFormat="1" ht="33.6" customHeight="1" x14ac:dyDescent="0.3">
      <c r="A57" s="240"/>
      <c r="B57" s="29" t="s">
        <v>93</v>
      </c>
      <c r="C57" s="162"/>
      <c r="D57" s="162"/>
      <c r="E57" s="162"/>
      <c r="F57" s="162"/>
      <c r="G57" s="159" t="s">
        <v>94</v>
      </c>
      <c r="H57" s="159">
        <v>20</v>
      </c>
      <c r="I57" s="159">
        <v>20</v>
      </c>
      <c r="J57" s="159">
        <v>20</v>
      </c>
      <c r="K57" s="159">
        <v>20</v>
      </c>
      <c r="L57" s="22" t="s">
        <v>95</v>
      </c>
      <c r="M57" s="21" t="s">
        <v>35</v>
      </c>
      <c r="N57" s="21">
        <v>4</v>
      </c>
      <c r="O57" s="21">
        <v>4</v>
      </c>
      <c r="P57" s="21">
        <v>4</v>
      </c>
      <c r="Q57" s="21">
        <v>4</v>
      </c>
      <c r="R57" s="21">
        <v>4</v>
      </c>
      <c r="S57" s="22" t="s">
        <v>96</v>
      </c>
      <c r="T57" s="229">
        <v>271479422</v>
      </c>
      <c r="U57" s="231">
        <v>440000000</v>
      </c>
      <c r="V57" s="231">
        <v>453200000</v>
      </c>
      <c r="W57" s="231">
        <v>466700000</v>
      </c>
      <c r="X57" s="231"/>
      <c r="Y57" s="231"/>
      <c r="Z57" s="228"/>
      <c r="AA57" s="228"/>
      <c r="AB57" s="228"/>
      <c r="AC57" s="228"/>
      <c r="AD57" s="51"/>
      <c r="AE57" s="51"/>
      <c r="AF57" s="4"/>
      <c r="AG57" s="4"/>
      <c r="AH57" s="4"/>
    </row>
    <row r="58" spans="1:34" s="7" customFormat="1" ht="42" customHeight="1" x14ac:dyDescent="0.3">
      <c r="A58" s="240"/>
      <c r="B58" s="29" t="s">
        <v>97</v>
      </c>
      <c r="C58" s="162"/>
      <c r="D58" s="162"/>
      <c r="E58" s="162"/>
      <c r="F58" s="162"/>
      <c r="G58" s="162"/>
      <c r="H58" s="162"/>
      <c r="I58" s="162"/>
      <c r="J58" s="162"/>
      <c r="K58" s="162"/>
      <c r="L58" s="22" t="s">
        <v>98</v>
      </c>
      <c r="M58" s="21" t="s">
        <v>31</v>
      </c>
      <c r="N58" s="22">
        <v>100</v>
      </c>
      <c r="O58" s="22">
        <v>100</v>
      </c>
      <c r="P58" s="22">
        <v>100</v>
      </c>
      <c r="Q58" s="22">
        <v>100</v>
      </c>
      <c r="R58" s="22">
        <v>100</v>
      </c>
      <c r="S58" s="22" t="s">
        <v>236</v>
      </c>
      <c r="T58" s="230"/>
      <c r="U58" s="232"/>
      <c r="V58" s="232"/>
      <c r="W58" s="232"/>
      <c r="X58" s="232"/>
      <c r="Y58" s="232"/>
      <c r="Z58" s="228"/>
      <c r="AA58" s="228"/>
      <c r="AB58" s="228"/>
      <c r="AC58" s="228"/>
      <c r="AD58" s="51"/>
      <c r="AE58" s="51"/>
      <c r="AF58" s="4"/>
      <c r="AG58" s="4"/>
      <c r="AH58" s="4"/>
    </row>
    <row r="59" spans="1:34" s="7" customFormat="1" ht="33.6" customHeight="1" x14ac:dyDescent="0.3">
      <c r="A59" s="240"/>
      <c r="B59" s="29"/>
      <c r="C59" s="162"/>
      <c r="D59" s="162"/>
      <c r="E59" s="162"/>
      <c r="F59" s="162"/>
      <c r="G59" s="160"/>
      <c r="H59" s="162"/>
      <c r="I59" s="162"/>
      <c r="J59" s="162"/>
      <c r="K59" s="162"/>
      <c r="L59" s="22" t="s">
        <v>237</v>
      </c>
      <c r="M59" s="22" t="s">
        <v>35</v>
      </c>
      <c r="N59" s="22">
        <v>1</v>
      </c>
      <c r="O59" s="22">
        <v>1</v>
      </c>
      <c r="P59" s="22">
        <v>1</v>
      </c>
      <c r="Q59" s="22">
        <v>1</v>
      </c>
      <c r="R59" s="22">
        <v>1</v>
      </c>
      <c r="S59" s="22" t="s">
        <v>100</v>
      </c>
      <c r="T59" s="40"/>
      <c r="U59" s="41"/>
      <c r="V59" s="41"/>
      <c r="W59" s="41"/>
      <c r="X59" s="41"/>
      <c r="Y59" s="41"/>
      <c r="Z59" s="228"/>
      <c r="AA59" s="228"/>
      <c r="AB59" s="228"/>
      <c r="AC59" s="228"/>
      <c r="AD59" s="51"/>
      <c r="AE59" s="51"/>
      <c r="AF59" s="4"/>
      <c r="AG59" s="4"/>
      <c r="AH59" s="4"/>
    </row>
    <row r="60" spans="1:34" s="7" customFormat="1" ht="33.6" customHeight="1" x14ac:dyDescent="0.3">
      <c r="A60" s="240"/>
      <c r="B60" s="159" t="s">
        <v>26</v>
      </c>
      <c r="C60" s="162"/>
      <c r="D60" s="162"/>
      <c r="E60" s="162"/>
      <c r="F60" s="162"/>
      <c r="G60" s="159" t="s">
        <v>99</v>
      </c>
      <c r="H60" s="161">
        <v>5</v>
      </c>
      <c r="I60" s="161">
        <v>5</v>
      </c>
      <c r="J60" s="161">
        <v>5</v>
      </c>
      <c r="K60" s="161">
        <v>5</v>
      </c>
      <c r="L60" s="22" t="s">
        <v>425</v>
      </c>
      <c r="M60" s="22" t="s">
        <v>35</v>
      </c>
      <c r="N60" s="22">
        <v>4</v>
      </c>
      <c r="O60" s="22">
        <v>4</v>
      </c>
      <c r="P60" s="22">
        <v>4</v>
      </c>
      <c r="Q60" s="22">
        <v>4</v>
      </c>
      <c r="R60" s="22">
        <v>4</v>
      </c>
      <c r="S60" s="22" t="s">
        <v>101</v>
      </c>
      <c r="T60" s="235"/>
      <c r="U60" s="235">
        <f>+ROUND(T60*1.03,0)</f>
        <v>0</v>
      </c>
      <c r="V60" s="235">
        <f t="shared" ref="V60:W60" si="6">+ROUND(U60*1.03,0)</f>
        <v>0</v>
      </c>
      <c r="W60" s="235">
        <f t="shared" si="6"/>
        <v>0</v>
      </c>
      <c r="X60" s="235"/>
      <c r="Y60" s="235"/>
      <c r="Z60" s="228"/>
      <c r="AA60" s="228"/>
      <c r="AB60" s="228"/>
      <c r="AC60" s="228"/>
      <c r="AD60" s="51"/>
      <c r="AE60" s="51"/>
      <c r="AF60" s="4"/>
      <c r="AG60" s="4"/>
      <c r="AH60" s="4"/>
    </row>
    <row r="61" spans="1:34" s="7" customFormat="1" ht="33.6" customHeight="1" x14ac:dyDescent="0.3">
      <c r="A61" s="240"/>
      <c r="B61" s="160"/>
      <c r="C61" s="162"/>
      <c r="D61" s="162"/>
      <c r="E61" s="162"/>
      <c r="F61" s="162"/>
      <c r="G61" s="160"/>
      <c r="H61" s="161"/>
      <c r="I61" s="161"/>
      <c r="J61" s="161"/>
      <c r="K61" s="161"/>
      <c r="L61" s="22" t="s">
        <v>102</v>
      </c>
      <c r="M61" s="22" t="s">
        <v>35</v>
      </c>
      <c r="N61" s="22">
        <v>1</v>
      </c>
      <c r="O61" s="22"/>
      <c r="P61" s="22"/>
      <c r="Q61" s="22"/>
      <c r="R61" s="22">
        <v>1</v>
      </c>
      <c r="S61" s="32"/>
      <c r="T61" s="236"/>
      <c r="U61" s="236"/>
      <c r="V61" s="236"/>
      <c r="W61" s="236"/>
      <c r="X61" s="236"/>
      <c r="Y61" s="236"/>
      <c r="Z61" s="228"/>
      <c r="AA61" s="228"/>
      <c r="AB61" s="228"/>
      <c r="AC61" s="228"/>
      <c r="AD61" s="51"/>
      <c r="AE61" s="51"/>
      <c r="AF61" s="4"/>
      <c r="AG61" s="4"/>
      <c r="AH61" s="4"/>
    </row>
    <row r="62" spans="1:34" s="7" customFormat="1" ht="33.6" customHeight="1" x14ac:dyDescent="0.3">
      <c r="A62" s="240"/>
      <c r="B62" s="161"/>
      <c r="C62" s="162"/>
      <c r="D62" s="162"/>
      <c r="E62" s="162"/>
      <c r="F62" s="162"/>
      <c r="G62" s="159" t="s">
        <v>104</v>
      </c>
      <c r="H62" s="159">
        <v>5</v>
      </c>
      <c r="I62" s="159">
        <v>5</v>
      </c>
      <c r="J62" s="159">
        <v>5</v>
      </c>
      <c r="K62" s="159">
        <v>5</v>
      </c>
      <c r="L62" s="22" t="s">
        <v>105</v>
      </c>
      <c r="M62" s="22" t="s">
        <v>31</v>
      </c>
      <c r="N62" s="22">
        <v>100</v>
      </c>
      <c r="O62" s="22"/>
      <c r="P62" s="22"/>
      <c r="Q62" s="22"/>
      <c r="R62" s="22">
        <v>100</v>
      </c>
      <c r="S62" s="22" t="s">
        <v>106</v>
      </c>
      <c r="T62" s="229">
        <f>31842629+499371</f>
        <v>32342000</v>
      </c>
      <c r="U62" s="229">
        <f>52000000+25000000</f>
        <v>77000000</v>
      </c>
      <c r="V62" s="229">
        <v>79400000</v>
      </c>
      <c r="W62" s="229">
        <v>81800000</v>
      </c>
      <c r="X62" s="237"/>
      <c r="Y62" s="237"/>
      <c r="Z62" s="228"/>
      <c r="AA62" s="228"/>
      <c r="AB62" s="228"/>
      <c r="AC62" s="228"/>
      <c r="AD62" s="51"/>
      <c r="AE62" s="51"/>
      <c r="AF62" s="4"/>
      <c r="AG62" s="4"/>
      <c r="AH62" s="4"/>
    </row>
    <row r="63" spans="1:34" s="7" customFormat="1" ht="33.6" customHeight="1" x14ac:dyDescent="0.3">
      <c r="A63" s="241"/>
      <c r="B63" s="161"/>
      <c r="C63" s="160"/>
      <c r="D63" s="160"/>
      <c r="E63" s="160"/>
      <c r="F63" s="160"/>
      <c r="G63" s="160"/>
      <c r="H63" s="160"/>
      <c r="I63" s="160"/>
      <c r="J63" s="160"/>
      <c r="K63" s="160"/>
      <c r="L63" s="22" t="s">
        <v>107</v>
      </c>
      <c r="M63" s="22" t="s">
        <v>35</v>
      </c>
      <c r="N63" s="22">
        <v>1</v>
      </c>
      <c r="O63" s="22">
        <v>2</v>
      </c>
      <c r="P63" s="22">
        <v>2</v>
      </c>
      <c r="Q63" s="22">
        <v>2</v>
      </c>
      <c r="R63" s="22">
        <v>2</v>
      </c>
      <c r="S63" s="22" t="s">
        <v>321</v>
      </c>
      <c r="T63" s="230"/>
      <c r="U63" s="230"/>
      <c r="V63" s="230"/>
      <c r="W63" s="230"/>
      <c r="X63" s="238"/>
      <c r="Y63" s="238"/>
      <c r="Z63" s="228"/>
      <c r="AA63" s="228"/>
      <c r="AB63" s="228"/>
      <c r="AC63" s="228"/>
      <c r="AD63" s="51"/>
      <c r="AE63" s="51"/>
      <c r="AF63" s="4"/>
      <c r="AG63" s="4"/>
      <c r="AH63" s="4"/>
    </row>
    <row r="64" spans="1:34" s="4" customFormat="1" ht="33.6" customHeight="1" x14ac:dyDescent="0.25">
      <c r="A64" s="225" t="s">
        <v>108</v>
      </c>
      <c r="B64" s="226" t="s">
        <v>26</v>
      </c>
      <c r="C64" s="226">
        <v>15</v>
      </c>
      <c r="D64" s="226">
        <v>15</v>
      </c>
      <c r="E64" s="226">
        <v>15</v>
      </c>
      <c r="F64" s="226">
        <v>15</v>
      </c>
      <c r="G64" s="159" t="s">
        <v>412</v>
      </c>
      <c r="H64" s="159">
        <v>100</v>
      </c>
      <c r="I64" s="159">
        <v>100</v>
      </c>
      <c r="J64" s="159">
        <v>100</v>
      </c>
      <c r="K64" s="159">
        <v>100</v>
      </c>
      <c r="L64" s="22" t="s">
        <v>109</v>
      </c>
      <c r="M64" s="32" t="s">
        <v>31</v>
      </c>
      <c r="N64" s="32">
        <v>100</v>
      </c>
      <c r="O64" s="32">
        <v>100</v>
      </c>
      <c r="P64" s="32">
        <v>100</v>
      </c>
      <c r="Q64" s="32">
        <v>100</v>
      </c>
      <c r="R64" s="32">
        <v>100</v>
      </c>
      <c r="S64" s="61"/>
      <c r="T64" s="62">
        <v>174440000</v>
      </c>
      <c r="U64" s="54">
        <f>+T64*1.03</f>
        <v>179673200</v>
      </c>
      <c r="V64" s="54">
        <f t="shared" ref="V64:W66" si="7">+U64*1.03</f>
        <v>185063396</v>
      </c>
      <c r="W64" s="54">
        <f t="shared" si="7"/>
        <v>190615297.88</v>
      </c>
      <c r="X64" s="32"/>
      <c r="Y64" s="32"/>
      <c r="Z64" s="233">
        <f>+T64+T66</f>
        <v>224440000</v>
      </c>
      <c r="AA64" s="233">
        <f t="shared" ref="AA64:AC64" si="8">+U64+U66</f>
        <v>231173200</v>
      </c>
      <c r="AB64" s="233">
        <f t="shared" si="8"/>
        <v>238108396</v>
      </c>
      <c r="AC64" s="233">
        <f t="shared" si="8"/>
        <v>245251647.88</v>
      </c>
      <c r="AD64" s="51"/>
      <c r="AE64" s="51"/>
    </row>
    <row r="65" spans="1:34" s="4" customFormat="1" ht="33.6" customHeight="1" x14ac:dyDescent="0.25">
      <c r="A65" s="225"/>
      <c r="B65" s="226"/>
      <c r="C65" s="226"/>
      <c r="D65" s="226"/>
      <c r="E65" s="226"/>
      <c r="F65" s="226"/>
      <c r="G65" s="160"/>
      <c r="H65" s="162"/>
      <c r="I65" s="162"/>
      <c r="J65" s="162"/>
      <c r="K65" s="162"/>
      <c r="L65" s="22" t="s">
        <v>312</v>
      </c>
      <c r="M65" s="32" t="s">
        <v>31</v>
      </c>
      <c r="N65" s="32"/>
      <c r="O65" s="32">
        <v>100</v>
      </c>
      <c r="P65" s="32">
        <v>100</v>
      </c>
      <c r="Q65" s="32">
        <v>100</v>
      </c>
      <c r="R65" s="32">
        <v>100</v>
      </c>
      <c r="S65" s="61"/>
      <c r="T65" s="62"/>
      <c r="U65" s="54"/>
      <c r="V65" s="54"/>
      <c r="W65" s="54"/>
      <c r="X65" s="32"/>
      <c r="Y65" s="32"/>
      <c r="Z65" s="233"/>
      <c r="AA65" s="233"/>
      <c r="AB65" s="233"/>
      <c r="AC65" s="233"/>
      <c r="AD65" s="51"/>
      <c r="AE65" s="51"/>
    </row>
    <row r="66" spans="1:34" s="4" customFormat="1" ht="33.6" customHeight="1" x14ac:dyDescent="0.25">
      <c r="A66" s="225"/>
      <c r="B66" s="226"/>
      <c r="C66" s="226"/>
      <c r="D66" s="226"/>
      <c r="E66" s="226"/>
      <c r="F66" s="226"/>
      <c r="G66" s="38" t="s">
        <v>411</v>
      </c>
      <c r="H66" s="160"/>
      <c r="I66" s="160">
        <v>50</v>
      </c>
      <c r="J66" s="160">
        <v>50</v>
      </c>
      <c r="K66" s="160"/>
      <c r="L66" s="22" t="s">
        <v>312</v>
      </c>
      <c r="M66" s="32" t="s">
        <v>31</v>
      </c>
      <c r="N66" s="32">
        <v>100</v>
      </c>
      <c r="O66" s="32"/>
      <c r="P66" s="32"/>
      <c r="Q66" s="32"/>
      <c r="R66" s="32"/>
      <c r="S66" s="32"/>
      <c r="T66" s="48">
        <v>50000000</v>
      </c>
      <c r="U66" s="60">
        <f>+T66*1.03</f>
        <v>51500000</v>
      </c>
      <c r="V66" s="60">
        <f t="shared" si="7"/>
        <v>53045000</v>
      </c>
      <c r="W66" s="60">
        <f t="shared" si="7"/>
        <v>54636350</v>
      </c>
      <c r="X66" s="32"/>
      <c r="Y66" s="32"/>
      <c r="Z66" s="233"/>
      <c r="AA66" s="233"/>
      <c r="AB66" s="233"/>
      <c r="AC66" s="233"/>
      <c r="AD66" s="50"/>
      <c r="AE66" s="51"/>
    </row>
    <row r="67" spans="1:34" ht="33.6" customHeight="1" x14ac:dyDescent="0.3">
      <c r="A67" s="186" t="s">
        <v>110</v>
      </c>
      <c r="B67" s="186"/>
      <c r="C67" s="224" t="s">
        <v>111</v>
      </c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12"/>
      <c r="U67" s="17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"/>
      <c r="AG67" s="1"/>
      <c r="AH67" s="1"/>
    </row>
    <row r="68" spans="1:34" ht="33.6" customHeight="1" x14ac:dyDescent="0.3">
      <c r="A68" s="185" t="s">
        <v>5</v>
      </c>
      <c r="B68" s="185"/>
      <c r="C68" s="227" t="s">
        <v>112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17"/>
      <c r="U68" s="63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"/>
      <c r="AG68" s="1"/>
      <c r="AH68" s="1"/>
    </row>
    <row r="69" spans="1:34" ht="33.6" customHeight="1" x14ac:dyDescent="0.3">
      <c r="A69" s="185" t="s">
        <v>6</v>
      </c>
      <c r="B69" s="185"/>
      <c r="C69" s="188" t="s">
        <v>113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2"/>
      <c r="U69" s="12"/>
      <c r="V69" s="12"/>
      <c r="W69" s="12"/>
      <c r="X69" s="12"/>
      <c r="Y69" s="12"/>
      <c r="Z69" s="17"/>
      <c r="AA69" s="12"/>
      <c r="AB69" s="12"/>
      <c r="AC69" s="12"/>
      <c r="AD69" s="12"/>
      <c r="AE69" s="12"/>
      <c r="AF69" s="1"/>
      <c r="AG69" s="1"/>
      <c r="AH69" s="1"/>
    </row>
    <row r="70" spans="1:34" ht="33.6" customHeight="1" x14ac:dyDescent="0.3">
      <c r="A70" s="185" t="s">
        <v>8</v>
      </c>
      <c r="B70" s="185"/>
      <c r="C70" s="180">
        <v>2020</v>
      </c>
      <c r="D70" s="180"/>
      <c r="E70" s="180"/>
      <c r="F70" s="180"/>
      <c r="G70" s="13">
        <v>15</v>
      </c>
      <c r="H70" s="180">
        <v>2021</v>
      </c>
      <c r="I70" s="180"/>
      <c r="J70" s="180"/>
      <c r="K70" s="180"/>
      <c r="L70" s="13">
        <v>15</v>
      </c>
      <c r="M70" s="180">
        <v>2022</v>
      </c>
      <c r="N70" s="180"/>
      <c r="O70" s="182">
        <v>15</v>
      </c>
      <c r="P70" s="182"/>
      <c r="Q70" s="180">
        <v>2023</v>
      </c>
      <c r="R70" s="180"/>
      <c r="S70" s="13">
        <v>15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4" ht="33.6" customHeight="1" x14ac:dyDescent="0.3">
      <c r="A71" s="180" t="s">
        <v>9</v>
      </c>
      <c r="B71" s="180" t="s">
        <v>10</v>
      </c>
      <c r="C71" s="180" t="s">
        <v>11</v>
      </c>
      <c r="D71" s="180"/>
      <c r="E71" s="180"/>
      <c r="F71" s="180"/>
      <c r="G71" s="180" t="s">
        <v>12</v>
      </c>
      <c r="H71" s="180" t="s">
        <v>13</v>
      </c>
      <c r="I71" s="180"/>
      <c r="J71" s="180"/>
      <c r="K71" s="180"/>
      <c r="L71" s="180" t="s">
        <v>14</v>
      </c>
      <c r="M71" s="180" t="s">
        <v>15</v>
      </c>
      <c r="N71" s="180" t="s">
        <v>16</v>
      </c>
      <c r="O71" s="180" t="s">
        <v>17</v>
      </c>
      <c r="P71" s="180" t="s">
        <v>18</v>
      </c>
      <c r="Q71" s="180" t="s">
        <v>19</v>
      </c>
      <c r="R71" s="200" t="s">
        <v>20</v>
      </c>
      <c r="S71" s="180" t="s">
        <v>21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4" ht="33.6" customHeight="1" x14ac:dyDescent="0.3">
      <c r="A72" s="180"/>
      <c r="B72" s="180"/>
      <c r="C72" s="14">
        <v>2020</v>
      </c>
      <c r="D72" s="14">
        <v>2021</v>
      </c>
      <c r="E72" s="14">
        <v>2022</v>
      </c>
      <c r="F72" s="14">
        <v>2023</v>
      </c>
      <c r="G72" s="180"/>
      <c r="H72" s="14">
        <v>2020</v>
      </c>
      <c r="I72" s="14">
        <v>2021</v>
      </c>
      <c r="J72" s="14">
        <v>2022</v>
      </c>
      <c r="K72" s="14">
        <v>2023</v>
      </c>
      <c r="L72" s="180"/>
      <c r="M72" s="180"/>
      <c r="N72" s="180"/>
      <c r="O72" s="180"/>
      <c r="P72" s="180"/>
      <c r="Q72" s="180"/>
      <c r="R72" s="200"/>
      <c r="S72" s="18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4" ht="33.6" customHeight="1" x14ac:dyDescent="0.3">
      <c r="A73" s="216" t="s">
        <v>439</v>
      </c>
      <c r="B73" s="64" t="s">
        <v>114</v>
      </c>
      <c r="C73" s="168">
        <v>20</v>
      </c>
      <c r="D73" s="168">
        <v>20</v>
      </c>
      <c r="E73" s="168">
        <v>20</v>
      </c>
      <c r="F73" s="168">
        <v>20</v>
      </c>
      <c r="G73" s="24" t="s">
        <v>115</v>
      </c>
      <c r="H73" s="65">
        <v>40</v>
      </c>
      <c r="I73" s="65">
        <v>30</v>
      </c>
      <c r="J73" s="65">
        <v>20</v>
      </c>
      <c r="K73" s="65"/>
      <c r="L73" s="22" t="s">
        <v>269</v>
      </c>
      <c r="M73" s="66" t="s">
        <v>52</v>
      </c>
      <c r="N73" s="67">
        <v>1</v>
      </c>
      <c r="O73" s="67">
        <v>1</v>
      </c>
      <c r="P73" s="67">
        <v>1</v>
      </c>
      <c r="Q73" s="66"/>
      <c r="R73" s="67">
        <v>1</v>
      </c>
      <c r="S73" s="66" t="s">
        <v>270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>
        <v>30</v>
      </c>
      <c r="AE73" s="12"/>
    </row>
    <row r="74" spans="1:34" ht="33.6" customHeight="1" x14ac:dyDescent="0.3">
      <c r="A74" s="217"/>
      <c r="B74" s="166" t="s">
        <v>116</v>
      </c>
      <c r="C74" s="168"/>
      <c r="D74" s="168"/>
      <c r="E74" s="168"/>
      <c r="F74" s="168"/>
      <c r="G74" s="221" t="s">
        <v>117</v>
      </c>
      <c r="H74" s="166"/>
      <c r="I74" s="166">
        <v>20</v>
      </c>
      <c r="J74" s="166">
        <v>20</v>
      </c>
      <c r="K74" s="166">
        <v>25</v>
      </c>
      <c r="L74" s="22" t="s">
        <v>118</v>
      </c>
      <c r="M74" s="66" t="s">
        <v>35</v>
      </c>
      <c r="N74" s="66"/>
      <c r="O74" s="66">
        <v>1</v>
      </c>
      <c r="P74" s="66"/>
      <c r="Q74" s="66"/>
      <c r="R74" s="66">
        <v>1</v>
      </c>
      <c r="S74" s="6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4" ht="33.6" customHeight="1" x14ac:dyDescent="0.3">
      <c r="A75" s="217"/>
      <c r="B75" s="168"/>
      <c r="C75" s="168"/>
      <c r="D75" s="168"/>
      <c r="E75" s="168"/>
      <c r="F75" s="168"/>
      <c r="G75" s="222"/>
      <c r="H75" s="168"/>
      <c r="I75" s="168"/>
      <c r="J75" s="168"/>
      <c r="K75" s="168"/>
      <c r="L75" s="22" t="s">
        <v>119</v>
      </c>
      <c r="M75" s="66" t="s">
        <v>35</v>
      </c>
      <c r="N75" s="66"/>
      <c r="O75" s="66"/>
      <c r="P75" s="66">
        <v>3</v>
      </c>
      <c r="Q75" s="66">
        <v>3</v>
      </c>
      <c r="R75" s="66">
        <v>3</v>
      </c>
      <c r="S75" s="66" t="s">
        <v>274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4" ht="33.6" customHeight="1" x14ac:dyDescent="0.3">
      <c r="A76" s="217"/>
      <c r="B76" s="167"/>
      <c r="C76" s="168"/>
      <c r="D76" s="168"/>
      <c r="E76" s="168"/>
      <c r="F76" s="168"/>
      <c r="G76" s="223"/>
      <c r="H76" s="167"/>
      <c r="I76" s="167"/>
      <c r="J76" s="167"/>
      <c r="K76" s="167"/>
      <c r="L76" s="22" t="s">
        <v>120</v>
      </c>
      <c r="M76" s="66" t="s">
        <v>35</v>
      </c>
      <c r="N76" s="66"/>
      <c r="O76" s="66"/>
      <c r="P76" s="66"/>
      <c r="Q76" s="66">
        <v>3</v>
      </c>
      <c r="R76" s="66">
        <v>3</v>
      </c>
      <c r="S76" s="66" t="s">
        <v>271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4" ht="33.6" customHeight="1" x14ac:dyDescent="0.3">
      <c r="A77" s="217"/>
      <c r="B77" s="66" t="s">
        <v>121</v>
      </c>
      <c r="C77" s="168"/>
      <c r="D77" s="168"/>
      <c r="E77" s="168"/>
      <c r="F77" s="168"/>
      <c r="G77" s="64" t="s">
        <v>272</v>
      </c>
      <c r="H77" s="66"/>
      <c r="I77" s="66"/>
      <c r="J77" s="66">
        <v>20</v>
      </c>
      <c r="K77" s="66">
        <v>25</v>
      </c>
      <c r="L77" s="22" t="s">
        <v>122</v>
      </c>
      <c r="M77" s="66" t="s">
        <v>35</v>
      </c>
      <c r="N77" s="66"/>
      <c r="O77" s="66"/>
      <c r="P77" s="66">
        <v>1</v>
      </c>
      <c r="Q77" s="66">
        <v>1</v>
      </c>
      <c r="R77" s="66">
        <f>SUM(N77:Q77)</f>
        <v>2</v>
      </c>
      <c r="S77" s="66" t="s">
        <v>273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4" ht="33.6" customHeight="1" x14ac:dyDescent="0.3">
      <c r="A78" s="217"/>
      <c r="B78" s="66" t="s">
        <v>26</v>
      </c>
      <c r="C78" s="168"/>
      <c r="D78" s="168"/>
      <c r="E78" s="168"/>
      <c r="F78" s="168"/>
      <c r="G78" s="159" t="s">
        <v>123</v>
      </c>
      <c r="H78" s="166">
        <v>20</v>
      </c>
      <c r="I78" s="166">
        <v>20</v>
      </c>
      <c r="J78" s="166">
        <v>20</v>
      </c>
      <c r="K78" s="166">
        <v>20</v>
      </c>
      <c r="L78" s="22" t="s">
        <v>124</v>
      </c>
      <c r="M78" s="66" t="s">
        <v>52</v>
      </c>
      <c r="N78" s="66"/>
      <c r="O78" s="66">
        <v>1</v>
      </c>
      <c r="P78" s="66"/>
      <c r="Q78" s="66"/>
      <c r="R78" s="66">
        <v>1</v>
      </c>
      <c r="S78" s="66" t="s">
        <v>125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4" ht="33.6" customHeight="1" x14ac:dyDescent="0.3">
      <c r="A79" s="217"/>
      <c r="B79" s="66" t="s">
        <v>126</v>
      </c>
      <c r="C79" s="168"/>
      <c r="D79" s="168"/>
      <c r="E79" s="168"/>
      <c r="F79" s="168"/>
      <c r="G79" s="162"/>
      <c r="H79" s="168"/>
      <c r="I79" s="168"/>
      <c r="J79" s="168"/>
      <c r="K79" s="168"/>
      <c r="L79" s="22" t="s">
        <v>127</v>
      </c>
      <c r="M79" s="66" t="s">
        <v>52</v>
      </c>
      <c r="N79" s="66"/>
      <c r="O79" s="66">
        <v>1</v>
      </c>
      <c r="P79" s="66">
        <v>1</v>
      </c>
      <c r="Q79" s="66">
        <v>1</v>
      </c>
      <c r="R79" s="66">
        <v>3</v>
      </c>
      <c r="S79" s="66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4" ht="33.6" customHeight="1" x14ac:dyDescent="0.3">
      <c r="A80" s="217"/>
      <c r="B80" s="166" t="s">
        <v>128</v>
      </c>
      <c r="C80" s="168"/>
      <c r="D80" s="168"/>
      <c r="E80" s="168"/>
      <c r="F80" s="168"/>
      <c r="G80" s="162"/>
      <c r="H80" s="168"/>
      <c r="I80" s="168"/>
      <c r="J80" s="168"/>
      <c r="K80" s="168"/>
      <c r="L80" s="22" t="s">
        <v>129</v>
      </c>
      <c r="M80" s="66" t="s">
        <v>52</v>
      </c>
      <c r="N80" s="66">
        <v>1</v>
      </c>
      <c r="O80" s="66">
        <v>1</v>
      </c>
      <c r="P80" s="66">
        <v>1</v>
      </c>
      <c r="Q80" s="66">
        <v>1</v>
      </c>
      <c r="R80" s="66">
        <f>SUM(O80:Q80)</f>
        <v>3</v>
      </c>
      <c r="S80" s="68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33.6" customHeight="1" x14ac:dyDescent="0.3">
      <c r="A81" s="217"/>
      <c r="B81" s="168"/>
      <c r="C81" s="168"/>
      <c r="D81" s="168"/>
      <c r="E81" s="168"/>
      <c r="F81" s="168"/>
      <c r="G81" s="162"/>
      <c r="H81" s="168"/>
      <c r="I81" s="168"/>
      <c r="J81" s="168"/>
      <c r="K81" s="168"/>
      <c r="L81" s="22" t="s">
        <v>276</v>
      </c>
      <c r="M81" s="66" t="s">
        <v>52</v>
      </c>
      <c r="N81" s="66"/>
      <c r="O81" s="66"/>
      <c r="P81" s="66">
        <v>1</v>
      </c>
      <c r="Q81" s="66"/>
      <c r="R81" s="66">
        <v>1</v>
      </c>
      <c r="S81" s="66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33.6" customHeight="1" x14ac:dyDescent="0.3">
      <c r="A82" s="217"/>
      <c r="B82" s="168"/>
      <c r="C82" s="168"/>
      <c r="D82" s="168"/>
      <c r="E82" s="168"/>
      <c r="F82" s="168"/>
      <c r="G82" s="162"/>
      <c r="H82" s="168"/>
      <c r="I82" s="168"/>
      <c r="J82" s="168"/>
      <c r="K82" s="168"/>
      <c r="L82" s="22" t="s">
        <v>373</v>
      </c>
      <c r="M82" s="66" t="s">
        <v>52</v>
      </c>
      <c r="N82" s="66">
        <v>1</v>
      </c>
      <c r="O82" s="66"/>
      <c r="P82" s="66"/>
      <c r="Q82" s="66"/>
      <c r="R82" s="66"/>
      <c r="S82" s="66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33.6" customHeight="1" x14ac:dyDescent="0.3">
      <c r="A83" s="217"/>
      <c r="B83" s="167"/>
      <c r="C83" s="168"/>
      <c r="D83" s="168"/>
      <c r="E83" s="168"/>
      <c r="F83" s="168"/>
      <c r="G83" s="162"/>
      <c r="H83" s="168"/>
      <c r="I83" s="168"/>
      <c r="J83" s="168"/>
      <c r="K83" s="168"/>
      <c r="L83" s="18" t="s">
        <v>275</v>
      </c>
      <c r="M83" s="16" t="s">
        <v>31</v>
      </c>
      <c r="N83" s="16"/>
      <c r="O83" s="16"/>
      <c r="P83" s="16"/>
      <c r="Q83" s="16">
        <v>50</v>
      </c>
      <c r="R83" s="16">
        <v>50</v>
      </c>
      <c r="S83" s="16" t="s">
        <v>130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33.6" customHeight="1" x14ac:dyDescent="0.3">
      <c r="A84" s="217"/>
      <c r="B84" s="66" t="s">
        <v>126</v>
      </c>
      <c r="C84" s="168"/>
      <c r="D84" s="168"/>
      <c r="E84" s="168"/>
      <c r="F84" s="168"/>
      <c r="G84" s="162"/>
      <c r="H84" s="168"/>
      <c r="I84" s="168"/>
      <c r="J84" s="168"/>
      <c r="K84" s="168"/>
      <c r="L84" s="18" t="s">
        <v>131</v>
      </c>
      <c r="M84" s="16" t="s">
        <v>52</v>
      </c>
      <c r="N84" s="16"/>
      <c r="O84" s="16">
        <v>1</v>
      </c>
      <c r="P84" s="16"/>
      <c r="Q84" s="16"/>
      <c r="R84" s="16">
        <v>1</v>
      </c>
      <c r="S84" s="16" t="s">
        <v>132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33.6" customHeight="1" x14ac:dyDescent="0.3">
      <c r="A85" s="217"/>
      <c r="B85" s="66"/>
      <c r="C85" s="168"/>
      <c r="D85" s="168"/>
      <c r="E85" s="168"/>
      <c r="F85" s="168"/>
      <c r="G85" s="162"/>
      <c r="H85" s="168"/>
      <c r="I85" s="168"/>
      <c r="J85" s="168"/>
      <c r="K85" s="168"/>
      <c r="L85" s="18" t="s">
        <v>372</v>
      </c>
      <c r="M85" s="16" t="s">
        <v>31</v>
      </c>
      <c r="N85" s="16">
        <v>100</v>
      </c>
      <c r="O85" s="16">
        <v>100</v>
      </c>
      <c r="P85" s="16">
        <v>100</v>
      </c>
      <c r="Q85" s="16">
        <v>100</v>
      </c>
      <c r="R85" s="16">
        <v>100</v>
      </c>
      <c r="S85" s="16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33.6" customHeight="1" x14ac:dyDescent="0.3">
      <c r="A86" s="217"/>
      <c r="B86" s="66" t="s">
        <v>26</v>
      </c>
      <c r="C86" s="167"/>
      <c r="D86" s="167"/>
      <c r="E86" s="167"/>
      <c r="F86" s="167"/>
      <c r="G86" s="162"/>
      <c r="H86" s="167"/>
      <c r="I86" s="167"/>
      <c r="J86" s="167"/>
      <c r="K86" s="167"/>
      <c r="L86" s="18" t="s">
        <v>198</v>
      </c>
      <c r="M86" s="16" t="s">
        <v>52</v>
      </c>
      <c r="N86" s="16"/>
      <c r="O86" s="16"/>
      <c r="P86" s="16">
        <v>1</v>
      </c>
      <c r="Q86" s="16"/>
      <c r="R86" s="16">
        <v>1</v>
      </c>
      <c r="S86" s="16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33.6" customHeight="1" x14ac:dyDescent="0.3">
      <c r="A87" s="217"/>
      <c r="B87" s="216" t="s">
        <v>26</v>
      </c>
      <c r="C87" s="216">
        <v>20</v>
      </c>
      <c r="D87" s="216">
        <v>20</v>
      </c>
      <c r="E87" s="216">
        <v>20</v>
      </c>
      <c r="F87" s="216">
        <v>20</v>
      </c>
      <c r="G87" s="216" t="s">
        <v>133</v>
      </c>
      <c r="H87" s="219">
        <v>40</v>
      </c>
      <c r="I87" s="219">
        <v>30</v>
      </c>
      <c r="J87" s="219">
        <v>20</v>
      </c>
      <c r="K87" s="219">
        <v>30</v>
      </c>
      <c r="L87" s="69" t="s">
        <v>370</v>
      </c>
      <c r="M87" s="16" t="s">
        <v>31</v>
      </c>
      <c r="N87" s="16">
        <v>100</v>
      </c>
      <c r="O87" s="16">
        <v>100</v>
      </c>
      <c r="P87" s="16">
        <v>100</v>
      </c>
      <c r="Q87" s="16">
        <v>100</v>
      </c>
      <c r="R87" s="16">
        <v>100</v>
      </c>
      <c r="S87" s="70" t="s">
        <v>277</v>
      </c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33.6" customHeight="1" x14ac:dyDescent="0.3">
      <c r="A88" s="218"/>
      <c r="B88" s="218"/>
      <c r="C88" s="218"/>
      <c r="D88" s="218"/>
      <c r="E88" s="218"/>
      <c r="F88" s="218"/>
      <c r="G88" s="218"/>
      <c r="H88" s="220"/>
      <c r="I88" s="220"/>
      <c r="J88" s="220"/>
      <c r="K88" s="220"/>
      <c r="L88" s="69" t="s">
        <v>371</v>
      </c>
      <c r="M88" s="16" t="s">
        <v>31</v>
      </c>
      <c r="N88" s="16">
        <v>100</v>
      </c>
      <c r="O88" s="16">
        <v>100</v>
      </c>
      <c r="P88" s="16">
        <v>100</v>
      </c>
      <c r="Q88" s="16">
        <v>100</v>
      </c>
      <c r="R88" s="16">
        <v>100</v>
      </c>
      <c r="S88" s="7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33.6" customHeight="1" x14ac:dyDescent="0.3">
      <c r="A89" s="216" t="s">
        <v>348</v>
      </c>
      <c r="B89" s="216" t="s">
        <v>26</v>
      </c>
      <c r="C89" s="301">
        <v>30</v>
      </c>
      <c r="D89" s="301">
        <v>30</v>
      </c>
      <c r="E89" s="301">
        <v>30</v>
      </c>
      <c r="F89" s="301">
        <v>30</v>
      </c>
      <c r="G89" s="302" t="s">
        <v>281</v>
      </c>
      <c r="H89" s="289">
        <v>60</v>
      </c>
      <c r="I89" s="289">
        <v>60</v>
      </c>
      <c r="J89" s="289">
        <v>60</v>
      </c>
      <c r="K89" s="289">
        <v>60</v>
      </c>
      <c r="L89" s="72" t="s">
        <v>279</v>
      </c>
      <c r="M89" s="45" t="s">
        <v>33</v>
      </c>
      <c r="N89" s="45">
        <v>133</v>
      </c>
      <c r="O89" s="45">
        <v>90</v>
      </c>
      <c r="P89" s="45">
        <v>90</v>
      </c>
      <c r="Q89" s="45">
        <v>90</v>
      </c>
      <c r="R89" s="45">
        <v>90</v>
      </c>
      <c r="S89" s="7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33.6" customHeight="1" x14ac:dyDescent="0.3">
      <c r="A90" s="217"/>
      <c r="B90" s="217"/>
      <c r="C90" s="301"/>
      <c r="D90" s="301"/>
      <c r="E90" s="301"/>
      <c r="F90" s="301"/>
      <c r="G90" s="302"/>
      <c r="H90" s="290"/>
      <c r="I90" s="290"/>
      <c r="J90" s="290"/>
      <c r="K90" s="290"/>
      <c r="L90" s="72" t="s">
        <v>134</v>
      </c>
      <c r="M90" s="45" t="s">
        <v>31</v>
      </c>
      <c r="N90" s="45">
        <v>100</v>
      </c>
      <c r="O90" s="73">
        <v>100</v>
      </c>
      <c r="P90" s="73">
        <v>100</v>
      </c>
      <c r="Q90" s="73">
        <v>100</v>
      </c>
      <c r="R90" s="73">
        <v>100</v>
      </c>
      <c r="S90" s="72" t="s">
        <v>282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33.6" customHeight="1" x14ac:dyDescent="0.3">
      <c r="A91" s="217"/>
      <c r="B91" s="217"/>
      <c r="C91" s="301"/>
      <c r="D91" s="301"/>
      <c r="E91" s="301"/>
      <c r="F91" s="301"/>
      <c r="G91" s="302"/>
      <c r="H91" s="290"/>
      <c r="I91" s="290"/>
      <c r="J91" s="290"/>
      <c r="K91" s="290"/>
      <c r="L91" s="74" t="s">
        <v>280</v>
      </c>
      <c r="M91" s="45" t="s">
        <v>33</v>
      </c>
      <c r="N91" s="73">
        <v>41</v>
      </c>
      <c r="O91" s="73">
        <v>41</v>
      </c>
      <c r="P91" s="73">
        <v>41</v>
      </c>
      <c r="Q91" s="73">
        <v>41</v>
      </c>
      <c r="R91" s="73">
        <v>41</v>
      </c>
      <c r="S91" s="70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33.6" customHeight="1" x14ac:dyDescent="0.3">
      <c r="A92" s="217"/>
      <c r="B92" s="217"/>
      <c r="C92" s="301"/>
      <c r="D92" s="301"/>
      <c r="E92" s="301"/>
      <c r="F92" s="301"/>
      <c r="G92" s="302"/>
      <c r="H92" s="290"/>
      <c r="I92" s="290"/>
      <c r="J92" s="290"/>
      <c r="K92" s="290"/>
      <c r="L92" s="74" t="s">
        <v>374</v>
      </c>
      <c r="M92" s="45" t="s">
        <v>31</v>
      </c>
      <c r="N92" s="73">
        <v>100</v>
      </c>
      <c r="O92" s="73"/>
      <c r="P92" s="73"/>
      <c r="Q92" s="73"/>
      <c r="R92" s="73"/>
      <c r="S92" s="70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33.6" customHeight="1" x14ac:dyDescent="0.3">
      <c r="A93" s="217"/>
      <c r="B93" s="217"/>
      <c r="C93" s="301"/>
      <c r="D93" s="301"/>
      <c r="E93" s="301"/>
      <c r="F93" s="301"/>
      <c r="G93" s="302"/>
      <c r="H93" s="291"/>
      <c r="I93" s="291"/>
      <c r="J93" s="291"/>
      <c r="K93" s="291"/>
      <c r="L93" s="72" t="s">
        <v>135</v>
      </c>
      <c r="M93" s="45" t="s">
        <v>31</v>
      </c>
      <c r="N93" s="73">
        <v>100</v>
      </c>
      <c r="O93" s="73">
        <v>100</v>
      </c>
      <c r="P93" s="73">
        <v>100</v>
      </c>
      <c r="Q93" s="73">
        <v>100</v>
      </c>
      <c r="R93" s="73">
        <v>100</v>
      </c>
      <c r="S93" s="72" t="s">
        <v>286</v>
      </c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33.6" customHeight="1" x14ac:dyDescent="0.3">
      <c r="A94" s="217"/>
      <c r="B94" s="217"/>
      <c r="C94" s="301"/>
      <c r="D94" s="301"/>
      <c r="E94" s="301"/>
      <c r="F94" s="301"/>
      <c r="G94" s="166" t="s">
        <v>283</v>
      </c>
      <c r="H94" s="294">
        <v>40</v>
      </c>
      <c r="I94" s="294">
        <v>40</v>
      </c>
      <c r="J94" s="294">
        <v>40</v>
      </c>
      <c r="K94" s="294">
        <v>40</v>
      </c>
      <c r="L94" s="72" t="s">
        <v>284</v>
      </c>
      <c r="M94" s="45" t="s">
        <v>52</v>
      </c>
      <c r="N94" s="73"/>
      <c r="O94" s="73">
        <v>1</v>
      </c>
      <c r="P94" s="73"/>
      <c r="Q94" s="73"/>
      <c r="R94" s="73"/>
      <c r="S94" s="7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33.6" customHeight="1" x14ac:dyDescent="0.3">
      <c r="A95" s="218"/>
      <c r="B95" s="218"/>
      <c r="C95" s="301"/>
      <c r="D95" s="301"/>
      <c r="E95" s="301"/>
      <c r="F95" s="301"/>
      <c r="G95" s="167"/>
      <c r="H95" s="295"/>
      <c r="I95" s="295">
        <v>40</v>
      </c>
      <c r="J95" s="295">
        <v>40</v>
      </c>
      <c r="K95" s="295">
        <v>40</v>
      </c>
      <c r="L95" s="70" t="s">
        <v>285</v>
      </c>
      <c r="M95" s="45" t="s">
        <v>31</v>
      </c>
      <c r="N95" s="73"/>
      <c r="O95" s="73"/>
      <c r="P95" s="45">
        <v>50</v>
      </c>
      <c r="Q95" s="45">
        <v>50</v>
      </c>
      <c r="R95" s="73">
        <v>100</v>
      </c>
      <c r="S95" s="7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33.6" customHeight="1" x14ac:dyDescent="0.3">
      <c r="A96" s="213" t="s">
        <v>349</v>
      </c>
      <c r="B96" s="216" t="s">
        <v>26</v>
      </c>
      <c r="C96" s="216">
        <v>30</v>
      </c>
      <c r="D96" s="216">
        <v>30</v>
      </c>
      <c r="E96" s="216">
        <v>30</v>
      </c>
      <c r="F96" s="216">
        <v>30</v>
      </c>
      <c r="G96" s="173" t="s">
        <v>136</v>
      </c>
      <c r="H96" s="210">
        <v>100</v>
      </c>
      <c r="I96" s="210">
        <v>100</v>
      </c>
      <c r="J96" s="210">
        <v>100</v>
      </c>
      <c r="K96" s="210">
        <v>100</v>
      </c>
      <c r="L96" s="75" t="s">
        <v>137</v>
      </c>
      <c r="M96" s="45" t="s">
        <v>52</v>
      </c>
      <c r="N96" s="45">
        <v>1</v>
      </c>
      <c r="O96" s="45"/>
      <c r="P96" s="45"/>
      <c r="Q96" s="45"/>
      <c r="R96" s="45">
        <v>1</v>
      </c>
      <c r="S96" s="7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33.6" customHeight="1" x14ac:dyDescent="0.3">
      <c r="A97" s="214"/>
      <c r="B97" s="217"/>
      <c r="C97" s="217"/>
      <c r="D97" s="217"/>
      <c r="E97" s="217"/>
      <c r="F97" s="217"/>
      <c r="G97" s="174"/>
      <c r="H97" s="211"/>
      <c r="I97" s="211"/>
      <c r="J97" s="211"/>
      <c r="K97" s="211"/>
      <c r="L97" s="76" t="s">
        <v>138</v>
      </c>
      <c r="M97" s="45" t="s">
        <v>31</v>
      </c>
      <c r="N97" s="34">
        <v>100</v>
      </c>
      <c r="O97" s="34">
        <v>100</v>
      </c>
      <c r="P97" s="34">
        <v>100</v>
      </c>
      <c r="Q97" s="34">
        <v>100</v>
      </c>
      <c r="R97" s="34">
        <v>100</v>
      </c>
      <c r="S97" s="7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33.6" customHeight="1" x14ac:dyDescent="0.3">
      <c r="A98" s="214"/>
      <c r="B98" s="217"/>
      <c r="C98" s="217"/>
      <c r="D98" s="217"/>
      <c r="E98" s="217"/>
      <c r="F98" s="217"/>
      <c r="G98" s="174"/>
      <c r="H98" s="211"/>
      <c r="I98" s="211"/>
      <c r="J98" s="211"/>
      <c r="K98" s="211"/>
      <c r="L98" s="75" t="s">
        <v>139</v>
      </c>
      <c r="M98" s="45" t="s">
        <v>31</v>
      </c>
      <c r="N98" s="73">
        <v>100</v>
      </c>
      <c r="O98" s="73">
        <v>100</v>
      </c>
      <c r="P98" s="73">
        <v>100</v>
      </c>
      <c r="Q98" s="73">
        <v>100</v>
      </c>
      <c r="R98" s="73">
        <v>100</v>
      </c>
      <c r="S98" s="72" t="s">
        <v>287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33.6" customHeight="1" x14ac:dyDescent="0.3">
      <c r="A99" s="214"/>
      <c r="B99" s="217"/>
      <c r="C99" s="217"/>
      <c r="D99" s="217"/>
      <c r="E99" s="217"/>
      <c r="F99" s="217"/>
      <c r="G99" s="174"/>
      <c r="H99" s="211"/>
      <c r="I99" s="211"/>
      <c r="J99" s="211"/>
      <c r="K99" s="211"/>
      <c r="L99" s="77" t="s">
        <v>140</v>
      </c>
      <c r="M99" s="45" t="s">
        <v>31</v>
      </c>
      <c r="N99" s="73">
        <v>100</v>
      </c>
      <c r="O99" s="73">
        <v>100</v>
      </c>
      <c r="P99" s="73">
        <v>100</v>
      </c>
      <c r="Q99" s="73">
        <v>100</v>
      </c>
      <c r="R99" s="73">
        <v>100</v>
      </c>
      <c r="S99" s="72" t="s">
        <v>288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33.6" customHeight="1" x14ac:dyDescent="0.3">
      <c r="A100" s="214"/>
      <c r="B100" s="217"/>
      <c r="C100" s="217"/>
      <c r="D100" s="217"/>
      <c r="E100" s="217"/>
      <c r="F100" s="217"/>
      <c r="G100" s="174"/>
      <c r="H100" s="211"/>
      <c r="I100" s="211"/>
      <c r="J100" s="211"/>
      <c r="K100" s="211"/>
      <c r="L100" s="76" t="s">
        <v>141</v>
      </c>
      <c r="M100" s="45" t="s">
        <v>33</v>
      </c>
      <c r="N100" s="73">
        <v>71</v>
      </c>
      <c r="O100" s="73">
        <v>71</v>
      </c>
      <c r="P100" s="73">
        <v>71</v>
      </c>
      <c r="Q100" s="73">
        <v>71</v>
      </c>
      <c r="R100" s="73">
        <v>71</v>
      </c>
      <c r="S100" s="78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33.6" customHeight="1" x14ac:dyDescent="0.3">
      <c r="A101" s="215"/>
      <c r="B101" s="218"/>
      <c r="C101" s="218"/>
      <c r="D101" s="218"/>
      <c r="E101" s="218"/>
      <c r="F101" s="218"/>
      <c r="G101" s="175"/>
      <c r="H101" s="212"/>
      <c r="I101" s="212"/>
      <c r="J101" s="212"/>
      <c r="K101" s="212"/>
      <c r="L101" s="76" t="s">
        <v>142</v>
      </c>
      <c r="M101" s="45" t="s">
        <v>33</v>
      </c>
      <c r="N101" s="34">
        <v>90</v>
      </c>
      <c r="O101" s="34">
        <v>90</v>
      </c>
      <c r="P101" s="34">
        <v>90</v>
      </c>
      <c r="Q101" s="34">
        <v>90</v>
      </c>
      <c r="R101" s="34">
        <v>90</v>
      </c>
      <c r="S101" s="78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33.6" customHeight="1" x14ac:dyDescent="0.3">
      <c r="A102" s="186" t="s">
        <v>110</v>
      </c>
      <c r="B102" s="186"/>
      <c r="C102" s="187" t="s">
        <v>143</v>
      </c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33.6" customHeight="1" x14ac:dyDescent="0.3">
      <c r="A103" s="185" t="s">
        <v>5</v>
      </c>
      <c r="B103" s="185"/>
      <c r="C103" s="187" t="s">
        <v>234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33.6" customHeight="1" x14ac:dyDescent="0.3">
      <c r="A104" s="185" t="s">
        <v>6</v>
      </c>
      <c r="B104" s="185"/>
      <c r="C104" s="188" t="s">
        <v>144</v>
      </c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33.6" customHeight="1" x14ac:dyDescent="0.3">
      <c r="A105" s="185" t="s">
        <v>8</v>
      </c>
      <c r="B105" s="185"/>
      <c r="C105" s="180">
        <v>2020</v>
      </c>
      <c r="D105" s="180"/>
      <c r="E105" s="180"/>
      <c r="F105" s="180"/>
      <c r="G105" s="13">
        <v>10</v>
      </c>
      <c r="H105" s="180">
        <v>2021</v>
      </c>
      <c r="I105" s="180"/>
      <c r="J105" s="180"/>
      <c r="K105" s="180"/>
      <c r="L105" s="13">
        <v>10</v>
      </c>
      <c r="M105" s="180">
        <v>2022</v>
      </c>
      <c r="N105" s="180"/>
      <c r="O105" s="182">
        <v>10</v>
      </c>
      <c r="P105" s="182"/>
      <c r="Q105" s="180">
        <v>2023</v>
      </c>
      <c r="R105" s="180"/>
      <c r="S105" s="13">
        <v>10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33.6" customHeight="1" x14ac:dyDescent="0.3">
      <c r="A106" s="180" t="s">
        <v>9</v>
      </c>
      <c r="B106" s="180" t="s">
        <v>10</v>
      </c>
      <c r="C106" s="180" t="s">
        <v>11</v>
      </c>
      <c r="D106" s="180"/>
      <c r="E106" s="180"/>
      <c r="F106" s="180"/>
      <c r="G106" s="180" t="s">
        <v>12</v>
      </c>
      <c r="H106" s="180" t="s">
        <v>13</v>
      </c>
      <c r="I106" s="180"/>
      <c r="J106" s="180"/>
      <c r="K106" s="180"/>
      <c r="L106" s="180" t="s">
        <v>14</v>
      </c>
      <c r="M106" s="180" t="s">
        <v>15</v>
      </c>
      <c r="N106" s="180" t="s">
        <v>16</v>
      </c>
      <c r="O106" s="180" t="s">
        <v>17</v>
      </c>
      <c r="P106" s="180" t="s">
        <v>18</v>
      </c>
      <c r="Q106" s="180" t="s">
        <v>19</v>
      </c>
      <c r="R106" s="200" t="s">
        <v>20</v>
      </c>
      <c r="S106" s="180" t="s">
        <v>21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33.6" customHeight="1" x14ac:dyDescent="0.3">
      <c r="A107" s="180"/>
      <c r="B107" s="180"/>
      <c r="C107" s="14">
        <v>2020</v>
      </c>
      <c r="D107" s="14">
        <v>2021</v>
      </c>
      <c r="E107" s="14">
        <v>2022</v>
      </c>
      <c r="F107" s="14">
        <v>2023</v>
      </c>
      <c r="G107" s="180"/>
      <c r="H107" s="14">
        <v>2020</v>
      </c>
      <c r="I107" s="14">
        <v>2021</v>
      </c>
      <c r="J107" s="14">
        <v>2022</v>
      </c>
      <c r="K107" s="14">
        <v>2023</v>
      </c>
      <c r="L107" s="180"/>
      <c r="M107" s="180"/>
      <c r="N107" s="180"/>
      <c r="O107" s="180"/>
      <c r="P107" s="180"/>
      <c r="Q107" s="180"/>
      <c r="R107" s="200"/>
      <c r="S107" s="180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100.2" customHeight="1" x14ac:dyDescent="0.3">
      <c r="A108" s="207" t="s">
        <v>350</v>
      </c>
      <c r="B108" s="183" t="s">
        <v>26</v>
      </c>
      <c r="C108" s="208">
        <v>20</v>
      </c>
      <c r="D108" s="208">
        <v>20</v>
      </c>
      <c r="E108" s="208">
        <v>20</v>
      </c>
      <c r="F108" s="208">
        <v>20</v>
      </c>
      <c r="G108" s="166" t="s">
        <v>145</v>
      </c>
      <c r="H108" s="153">
        <v>100</v>
      </c>
      <c r="I108" s="153">
        <v>100</v>
      </c>
      <c r="J108" s="153">
        <v>100</v>
      </c>
      <c r="K108" s="153">
        <v>100</v>
      </c>
      <c r="L108" s="79" t="s">
        <v>146</v>
      </c>
      <c r="M108" s="45" t="s">
        <v>31</v>
      </c>
      <c r="N108" s="45">
        <v>100</v>
      </c>
      <c r="O108" s="45">
        <v>100</v>
      </c>
      <c r="P108" s="45">
        <v>100</v>
      </c>
      <c r="Q108" s="45">
        <v>100</v>
      </c>
      <c r="R108" s="45">
        <v>100</v>
      </c>
      <c r="S108" s="79" t="s">
        <v>147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>
        <v>34</v>
      </c>
      <c r="AE108" s="12"/>
    </row>
    <row r="109" spans="1:31" ht="100.2" customHeight="1" x14ac:dyDescent="0.3">
      <c r="A109" s="207"/>
      <c r="B109" s="183"/>
      <c r="C109" s="208"/>
      <c r="D109" s="208"/>
      <c r="E109" s="208"/>
      <c r="F109" s="208"/>
      <c r="G109" s="168"/>
      <c r="H109" s="209"/>
      <c r="I109" s="209"/>
      <c r="J109" s="209"/>
      <c r="K109" s="209"/>
      <c r="L109" s="79" t="s">
        <v>448</v>
      </c>
      <c r="M109" s="149" t="s">
        <v>35</v>
      </c>
      <c r="N109" s="149">
        <v>16</v>
      </c>
      <c r="O109" s="149">
        <v>16</v>
      </c>
      <c r="P109" s="149">
        <v>16</v>
      </c>
      <c r="Q109" s="149">
        <v>16</v>
      </c>
      <c r="R109" s="149">
        <f>SUM(N109:Q109)</f>
        <v>64</v>
      </c>
      <c r="S109" s="79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59.4" customHeight="1" x14ac:dyDescent="0.3">
      <c r="A110" s="207"/>
      <c r="B110" s="183"/>
      <c r="C110" s="208"/>
      <c r="D110" s="208"/>
      <c r="E110" s="208"/>
      <c r="F110" s="208"/>
      <c r="G110" s="168"/>
      <c r="H110" s="209"/>
      <c r="I110" s="209">
        <v>25</v>
      </c>
      <c r="J110" s="209">
        <v>25</v>
      </c>
      <c r="K110" s="209">
        <v>25</v>
      </c>
      <c r="L110" s="80" t="s">
        <v>426</v>
      </c>
      <c r="M110" s="81" t="s">
        <v>31</v>
      </c>
      <c r="N110" s="81">
        <v>100</v>
      </c>
      <c r="O110" s="81">
        <v>100</v>
      </c>
      <c r="P110" s="81">
        <v>100</v>
      </c>
      <c r="Q110" s="81">
        <v>100</v>
      </c>
      <c r="R110" s="81">
        <v>100</v>
      </c>
      <c r="S110" s="22" t="s">
        <v>147</v>
      </c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51" customHeight="1" x14ac:dyDescent="0.3">
      <c r="A111" s="207"/>
      <c r="B111" s="183"/>
      <c r="C111" s="208"/>
      <c r="D111" s="208"/>
      <c r="E111" s="208"/>
      <c r="F111" s="208"/>
      <c r="G111" s="168"/>
      <c r="H111" s="209"/>
      <c r="I111" s="209">
        <v>25</v>
      </c>
      <c r="J111" s="209">
        <v>25</v>
      </c>
      <c r="K111" s="209">
        <v>25</v>
      </c>
      <c r="L111" s="79" t="s">
        <v>338</v>
      </c>
      <c r="M111" s="45" t="s">
        <v>35</v>
      </c>
      <c r="N111" s="45">
        <v>12</v>
      </c>
      <c r="O111" s="45">
        <v>12</v>
      </c>
      <c r="P111" s="45">
        <v>12</v>
      </c>
      <c r="Q111" s="45">
        <v>12</v>
      </c>
      <c r="R111" s="45">
        <v>48</v>
      </c>
      <c r="S111" s="66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33.6" customHeight="1" x14ac:dyDescent="0.3">
      <c r="A112" s="207"/>
      <c r="B112" s="183"/>
      <c r="C112" s="208"/>
      <c r="D112" s="208"/>
      <c r="E112" s="208"/>
      <c r="F112" s="208"/>
      <c r="G112" s="168"/>
      <c r="H112" s="209"/>
      <c r="I112" s="209"/>
      <c r="J112" s="209"/>
      <c r="K112" s="209"/>
      <c r="L112" s="79" t="s">
        <v>148</v>
      </c>
      <c r="M112" s="45" t="s">
        <v>31</v>
      </c>
      <c r="N112" s="45">
        <v>100</v>
      </c>
      <c r="O112" s="45"/>
      <c r="P112" s="45"/>
      <c r="Q112" s="45"/>
      <c r="R112" s="45">
        <v>100</v>
      </c>
      <c r="S112" s="79" t="s">
        <v>149</v>
      </c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ht="60" customHeight="1" x14ac:dyDescent="0.3">
      <c r="A113" s="207"/>
      <c r="B113" s="183"/>
      <c r="C113" s="208"/>
      <c r="D113" s="208"/>
      <c r="E113" s="208"/>
      <c r="F113" s="208"/>
      <c r="G113" s="167"/>
      <c r="H113" s="154"/>
      <c r="I113" s="154">
        <v>20</v>
      </c>
      <c r="J113" s="154"/>
      <c r="K113" s="154"/>
      <c r="L113" s="80" t="s">
        <v>403</v>
      </c>
      <c r="M113" s="81" t="s">
        <v>31</v>
      </c>
      <c r="N113" s="34"/>
      <c r="O113" s="34">
        <v>100</v>
      </c>
      <c r="P113" s="81"/>
      <c r="Q113" s="81"/>
      <c r="R113" s="34">
        <f>+N113+O113</f>
        <v>100</v>
      </c>
      <c r="S113" s="6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ht="72" customHeight="1" x14ac:dyDescent="0.3">
      <c r="A114" s="205" t="s">
        <v>351</v>
      </c>
      <c r="B114" s="189" t="s">
        <v>150</v>
      </c>
      <c r="C114" s="163">
        <v>20</v>
      </c>
      <c r="D114" s="163">
        <v>20</v>
      </c>
      <c r="E114" s="163">
        <v>20</v>
      </c>
      <c r="F114" s="163">
        <v>20</v>
      </c>
      <c r="G114" s="189" t="s">
        <v>151</v>
      </c>
      <c r="H114" s="191">
        <v>25</v>
      </c>
      <c r="I114" s="191">
        <v>25</v>
      </c>
      <c r="J114" s="191">
        <v>25</v>
      </c>
      <c r="K114" s="191">
        <v>25</v>
      </c>
      <c r="L114" s="18" t="str">
        <f>+'[2]Hoja1 (2)'!$F$30</f>
        <v>Número de redes de monitoreo en operación (IMG Res. 667).</v>
      </c>
      <c r="M114" s="23" t="s">
        <v>35</v>
      </c>
      <c r="N114" s="23">
        <v>0</v>
      </c>
      <c r="O114" s="23">
        <v>1</v>
      </c>
      <c r="P114" s="23">
        <v>2</v>
      </c>
      <c r="Q114" s="23">
        <v>3</v>
      </c>
      <c r="R114" s="23">
        <v>3</v>
      </c>
      <c r="S114" s="82" t="s">
        <v>260</v>
      </c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83"/>
      <c r="AE114" s="12"/>
    </row>
    <row r="115" spans="1:31" ht="59.4" customHeight="1" x14ac:dyDescent="0.3">
      <c r="A115" s="205"/>
      <c r="B115" s="189"/>
      <c r="C115" s="164"/>
      <c r="D115" s="164"/>
      <c r="E115" s="164"/>
      <c r="F115" s="164"/>
      <c r="G115" s="189"/>
      <c r="H115" s="191"/>
      <c r="I115" s="191"/>
      <c r="J115" s="191"/>
      <c r="K115" s="191"/>
      <c r="L115" s="18" t="s">
        <v>427</v>
      </c>
      <c r="M115" s="23" t="s">
        <v>31</v>
      </c>
      <c r="N115" s="23">
        <v>0</v>
      </c>
      <c r="O115" s="23">
        <v>100</v>
      </c>
      <c r="P115" s="23">
        <v>100</v>
      </c>
      <c r="Q115" s="23">
        <v>100</v>
      </c>
      <c r="R115" s="23">
        <v>100</v>
      </c>
      <c r="S115" s="82" t="s">
        <v>261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ht="57.6" customHeight="1" x14ac:dyDescent="0.3">
      <c r="A116" s="205"/>
      <c r="B116" s="189"/>
      <c r="C116" s="164"/>
      <c r="D116" s="164"/>
      <c r="E116" s="164"/>
      <c r="F116" s="164"/>
      <c r="G116" s="189"/>
      <c r="H116" s="191"/>
      <c r="I116" s="191"/>
      <c r="J116" s="191"/>
      <c r="K116" s="191"/>
      <c r="L116" s="18" t="s">
        <v>203</v>
      </c>
      <c r="M116" s="23" t="s">
        <v>35</v>
      </c>
      <c r="N116" s="23">
        <v>0</v>
      </c>
      <c r="O116" s="23">
        <v>1</v>
      </c>
      <c r="P116" s="23">
        <v>2</v>
      </c>
      <c r="Q116" s="23">
        <v>4</v>
      </c>
      <c r="R116" s="23">
        <v>4</v>
      </c>
      <c r="S116" s="82" t="s">
        <v>262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ht="33.6" customHeight="1" x14ac:dyDescent="0.3">
      <c r="A117" s="205"/>
      <c r="B117" s="161" t="s">
        <v>26</v>
      </c>
      <c r="C117" s="164"/>
      <c r="D117" s="164">
        <v>20</v>
      </c>
      <c r="E117" s="164">
        <v>20</v>
      </c>
      <c r="F117" s="164">
        <v>20</v>
      </c>
      <c r="G117" s="189" t="s">
        <v>265</v>
      </c>
      <c r="H117" s="191">
        <v>50</v>
      </c>
      <c r="I117" s="191">
        <v>50</v>
      </c>
      <c r="J117" s="191">
        <v>50</v>
      </c>
      <c r="K117" s="191">
        <v>50</v>
      </c>
      <c r="L117" s="69" t="s">
        <v>152</v>
      </c>
      <c r="M117" s="23" t="s">
        <v>33</v>
      </c>
      <c r="N117" s="23">
        <v>90</v>
      </c>
      <c r="O117" s="23">
        <v>90</v>
      </c>
      <c r="P117" s="23">
        <v>90</v>
      </c>
      <c r="Q117" s="23">
        <v>90</v>
      </c>
      <c r="R117" s="23">
        <v>90</v>
      </c>
      <c r="S117" s="8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ht="33.6" customHeight="1" x14ac:dyDescent="0.3">
      <c r="A118" s="205"/>
      <c r="B118" s="161"/>
      <c r="C118" s="164"/>
      <c r="D118" s="164"/>
      <c r="E118" s="164"/>
      <c r="F118" s="164"/>
      <c r="G118" s="189"/>
      <c r="H118" s="191"/>
      <c r="I118" s="191"/>
      <c r="J118" s="191"/>
      <c r="K118" s="191"/>
      <c r="L118" s="69" t="s">
        <v>205</v>
      </c>
      <c r="M118" s="23" t="s">
        <v>88</v>
      </c>
      <c r="N118" s="23">
        <v>100</v>
      </c>
      <c r="O118" s="23">
        <v>100</v>
      </c>
      <c r="P118" s="23">
        <v>100</v>
      </c>
      <c r="Q118" s="23">
        <v>100</v>
      </c>
      <c r="R118" s="23">
        <v>100</v>
      </c>
      <c r="S118" s="8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ht="33.6" customHeight="1" x14ac:dyDescent="0.3">
      <c r="A119" s="205"/>
      <c r="B119" s="161"/>
      <c r="C119" s="164"/>
      <c r="D119" s="164"/>
      <c r="E119" s="164"/>
      <c r="F119" s="164"/>
      <c r="G119" s="189"/>
      <c r="H119" s="191"/>
      <c r="I119" s="191"/>
      <c r="J119" s="191"/>
      <c r="K119" s="191"/>
      <c r="L119" s="69" t="s">
        <v>204</v>
      </c>
      <c r="M119" s="23" t="s">
        <v>35</v>
      </c>
      <c r="N119" s="23">
        <v>850</v>
      </c>
      <c r="O119" s="23">
        <v>900</v>
      </c>
      <c r="P119" s="23">
        <v>950</v>
      </c>
      <c r="Q119" s="23">
        <v>1000</v>
      </c>
      <c r="R119" s="23">
        <f>SUM(N119:Q119)</f>
        <v>3700</v>
      </c>
      <c r="S119" s="8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ht="33.6" customHeight="1" x14ac:dyDescent="0.3">
      <c r="A120" s="205"/>
      <c r="B120" s="161"/>
      <c r="C120" s="164"/>
      <c r="D120" s="164"/>
      <c r="E120" s="164"/>
      <c r="F120" s="164"/>
      <c r="G120" s="189"/>
      <c r="H120" s="191"/>
      <c r="I120" s="191"/>
      <c r="J120" s="191"/>
      <c r="K120" s="191"/>
      <c r="L120" s="69" t="s">
        <v>206</v>
      </c>
      <c r="M120" s="23" t="s">
        <v>35</v>
      </c>
      <c r="N120" s="23">
        <v>30</v>
      </c>
      <c r="O120" s="23">
        <v>30</v>
      </c>
      <c r="P120" s="23">
        <v>30</v>
      </c>
      <c r="Q120" s="23">
        <v>30</v>
      </c>
      <c r="R120" s="23">
        <v>120</v>
      </c>
      <c r="S120" s="8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ht="33.6" customHeight="1" x14ac:dyDescent="0.3">
      <c r="A121" s="205"/>
      <c r="B121" s="161"/>
      <c r="C121" s="164"/>
      <c r="D121" s="164"/>
      <c r="E121" s="164"/>
      <c r="F121" s="164"/>
      <c r="G121" s="189"/>
      <c r="H121" s="191"/>
      <c r="I121" s="191"/>
      <c r="J121" s="191"/>
      <c r="K121" s="191"/>
      <c r="L121" s="69" t="s">
        <v>153</v>
      </c>
      <c r="M121" s="23" t="s">
        <v>35</v>
      </c>
      <c r="N121" s="23">
        <v>0</v>
      </c>
      <c r="O121" s="23">
        <v>1</v>
      </c>
      <c r="P121" s="23">
        <v>1</v>
      </c>
      <c r="Q121" s="23">
        <v>1</v>
      </c>
      <c r="R121" s="23">
        <v>3</v>
      </c>
      <c r="S121" s="82" t="s">
        <v>263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ht="33.6" customHeight="1" x14ac:dyDescent="0.3">
      <c r="A122" s="205"/>
      <c r="B122" s="161"/>
      <c r="C122" s="164"/>
      <c r="D122" s="164"/>
      <c r="E122" s="164"/>
      <c r="F122" s="164"/>
      <c r="G122" s="189"/>
      <c r="H122" s="191"/>
      <c r="I122" s="191"/>
      <c r="J122" s="191"/>
      <c r="K122" s="191"/>
      <c r="L122" s="69" t="s">
        <v>154</v>
      </c>
      <c r="M122" s="23" t="s">
        <v>31</v>
      </c>
      <c r="N122" s="23">
        <v>100</v>
      </c>
      <c r="O122" s="23">
        <v>100</v>
      </c>
      <c r="P122" s="23">
        <v>100</v>
      </c>
      <c r="Q122" s="23">
        <v>100</v>
      </c>
      <c r="R122" s="23">
        <v>100</v>
      </c>
      <c r="S122" s="8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ht="33.6" customHeight="1" x14ac:dyDescent="0.3">
      <c r="A123" s="205"/>
      <c r="B123" s="161"/>
      <c r="C123" s="164"/>
      <c r="D123" s="164"/>
      <c r="E123" s="164"/>
      <c r="F123" s="164"/>
      <c r="G123" s="189"/>
      <c r="H123" s="191"/>
      <c r="I123" s="191"/>
      <c r="J123" s="191"/>
      <c r="K123" s="191"/>
      <c r="L123" s="69" t="s">
        <v>428</v>
      </c>
      <c r="M123" s="23" t="s">
        <v>31</v>
      </c>
      <c r="N123" s="23">
        <v>100</v>
      </c>
      <c r="O123" s="23">
        <v>100</v>
      </c>
      <c r="P123" s="23">
        <v>100</v>
      </c>
      <c r="Q123" s="23">
        <v>100</v>
      </c>
      <c r="R123" s="23">
        <v>100</v>
      </c>
      <c r="S123" s="8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ht="33.6" customHeight="1" x14ac:dyDescent="0.3">
      <c r="A124" s="205"/>
      <c r="B124" s="161"/>
      <c r="C124" s="164"/>
      <c r="D124" s="164"/>
      <c r="E124" s="164"/>
      <c r="F124" s="164"/>
      <c r="G124" s="189"/>
      <c r="H124" s="191"/>
      <c r="I124" s="191"/>
      <c r="J124" s="191"/>
      <c r="K124" s="191"/>
      <c r="L124" s="69" t="s">
        <v>155</v>
      </c>
      <c r="M124" s="23" t="s">
        <v>35</v>
      </c>
      <c r="N124" s="23">
        <v>0</v>
      </c>
      <c r="O124" s="23">
        <v>1</v>
      </c>
      <c r="P124" s="23">
        <v>1</v>
      </c>
      <c r="Q124" s="23">
        <v>1</v>
      </c>
      <c r="R124" s="23">
        <v>3</v>
      </c>
      <c r="S124" s="8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ht="33.6" customHeight="1" x14ac:dyDescent="0.3">
      <c r="A125" s="205"/>
      <c r="B125" s="161"/>
      <c r="C125" s="164"/>
      <c r="D125" s="164"/>
      <c r="E125" s="164"/>
      <c r="F125" s="164"/>
      <c r="G125" s="189"/>
      <c r="H125" s="191"/>
      <c r="I125" s="191"/>
      <c r="J125" s="191"/>
      <c r="K125" s="191"/>
      <c r="L125" s="18" t="s">
        <v>264</v>
      </c>
      <c r="M125" s="23" t="s">
        <v>31</v>
      </c>
      <c r="N125" s="23">
        <v>100</v>
      </c>
      <c r="O125" s="23">
        <v>100</v>
      </c>
      <c r="P125" s="23">
        <v>100</v>
      </c>
      <c r="Q125" s="23">
        <v>100</v>
      </c>
      <c r="R125" s="23">
        <v>100</v>
      </c>
      <c r="S125" s="8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ht="33.6" customHeight="1" x14ac:dyDescent="0.3">
      <c r="A126" s="205"/>
      <c r="B126" s="159" t="s">
        <v>26</v>
      </c>
      <c r="C126" s="164"/>
      <c r="D126" s="164"/>
      <c r="E126" s="164"/>
      <c r="F126" s="164"/>
      <c r="G126" s="173" t="s">
        <v>266</v>
      </c>
      <c r="H126" s="292">
        <v>25</v>
      </c>
      <c r="I126" s="292">
        <v>25</v>
      </c>
      <c r="J126" s="292">
        <v>25</v>
      </c>
      <c r="K126" s="292">
        <v>25</v>
      </c>
      <c r="L126" s="18" t="s">
        <v>339</v>
      </c>
      <c r="M126" s="23" t="s">
        <v>31</v>
      </c>
      <c r="N126" s="23">
        <v>100</v>
      </c>
      <c r="O126" s="23"/>
      <c r="P126" s="23"/>
      <c r="Q126" s="23"/>
      <c r="R126" s="23"/>
      <c r="S126" s="8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ht="33.6" customHeight="1" x14ac:dyDescent="0.3">
      <c r="A127" s="205"/>
      <c r="B127" s="160"/>
      <c r="C127" s="165"/>
      <c r="D127" s="165">
        <v>5</v>
      </c>
      <c r="E127" s="165">
        <v>5</v>
      </c>
      <c r="F127" s="165">
        <v>5</v>
      </c>
      <c r="G127" s="175"/>
      <c r="H127" s="293"/>
      <c r="I127" s="293">
        <v>25</v>
      </c>
      <c r="J127" s="293">
        <v>25</v>
      </c>
      <c r="K127" s="293">
        <v>25</v>
      </c>
      <c r="L127" s="18" t="s">
        <v>267</v>
      </c>
      <c r="M127" s="23" t="s">
        <v>35</v>
      </c>
      <c r="N127" s="23">
        <v>0</v>
      </c>
      <c r="O127" s="23">
        <v>1</v>
      </c>
      <c r="P127" s="23">
        <v>1</v>
      </c>
      <c r="Q127" s="23">
        <v>1</v>
      </c>
      <c r="R127" s="23">
        <v>3</v>
      </c>
      <c r="S127" s="82" t="s">
        <v>268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ht="33.6" customHeight="1" x14ac:dyDescent="0.3">
      <c r="A128" s="206" t="s">
        <v>352</v>
      </c>
      <c r="B128" s="161" t="s">
        <v>26</v>
      </c>
      <c r="C128" s="189">
        <v>20</v>
      </c>
      <c r="D128" s="189">
        <v>20</v>
      </c>
      <c r="E128" s="189">
        <v>20</v>
      </c>
      <c r="F128" s="189">
        <v>20</v>
      </c>
      <c r="G128" s="161" t="s">
        <v>210</v>
      </c>
      <c r="H128" s="161">
        <v>40</v>
      </c>
      <c r="I128" s="161">
        <v>40</v>
      </c>
      <c r="J128" s="161">
        <v>40</v>
      </c>
      <c r="K128" s="161">
        <v>40</v>
      </c>
      <c r="L128" s="22" t="s">
        <v>207</v>
      </c>
      <c r="M128" s="21" t="s">
        <v>35</v>
      </c>
      <c r="N128" s="21">
        <v>250</v>
      </c>
      <c r="O128" s="21">
        <v>350</v>
      </c>
      <c r="P128" s="21">
        <v>350</v>
      </c>
      <c r="Q128" s="21">
        <v>350</v>
      </c>
      <c r="R128" s="84">
        <f>SUM(N128:Q128)</f>
        <v>1300</v>
      </c>
      <c r="S128" s="29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ht="33.6" customHeight="1" x14ac:dyDescent="0.3">
      <c r="A129" s="206"/>
      <c r="B129" s="161"/>
      <c r="C129" s="189"/>
      <c r="D129" s="189"/>
      <c r="E129" s="189"/>
      <c r="F129" s="189"/>
      <c r="G129" s="161"/>
      <c r="H129" s="161"/>
      <c r="I129" s="161"/>
      <c r="J129" s="161"/>
      <c r="K129" s="161"/>
      <c r="L129" s="22" t="s">
        <v>208</v>
      </c>
      <c r="M129" s="21" t="s">
        <v>35</v>
      </c>
      <c r="N129" s="21">
        <v>155</v>
      </c>
      <c r="O129" s="21">
        <v>155</v>
      </c>
      <c r="P129" s="21">
        <v>155</v>
      </c>
      <c r="Q129" s="21">
        <v>155</v>
      </c>
      <c r="R129" s="84">
        <f>SUM(N129:Q129)</f>
        <v>620</v>
      </c>
      <c r="S129" s="29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ht="33.6" customHeight="1" x14ac:dyDescent="0.3">
      <c r="A130" s="206"/>
      <c r="B130" s="161"/>
      <c r="C130" s="189"/>
      <c r="D130" s="189"/>
      <c r="E130" s="189"/>
      <c r="F130" s="189"/>
      <c r="G130" s="161"/>
      <c r="H130" s="161"/>
      <c r="I130" s="161"/>
      <c r="J130" s="161"/>
      <c r="K130" s="161"/>
      <c r="L130" s="22" t="s">
        <v>211</v>
      </c>
      <c r="M130" s="21" t="s">
        <v>31</v>
      </c>
      <c r="N130" s="21">
        <v>100</v>
      </c>
      <c r="O130" s="21">
        <v>100</v>
      </c>
      <c r="P130" s="21">
        <v>100</v>
      </c>
      <c r="Q130" s="21">
        <v>100</v>
      </c>
      <c r="R130" s="84">
        <v>100</v>
      </c>
      <c r="S130" s="29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ht="33.6" customHeight="1" x14ac:dyDescent="0.3">
      <c r="A131" s="206"/>
      <c r="B131" s="161"/>
      <c r="C131" s="189"/>
      <c r="D131" s="189"/>
      <c r="E131" s="189"/>
      <c r="F131" s="189"/>
      <c r="G131" s="159" t="s">
        <v>215</v>
      </c>
      <c r="H131" s="159">
        <v>40</v>
      </c>
      <c r="I131" s="159">
        <v>40</v>
      </c>
      <c r="J131" s="159">
        <v>40</v>
      </c>
      <c r="K131" s="159">
        <v>40</v>
      </c>
      <c r="L131" s="22" t="s">
        <v>429</v>
      </c>
      <c r="M131" s="21" t="s">
        <v>31</v>
      </c>
      <c r="N131" s="21">
        <v>100</v>
      </c>
      <c r="O131" s="21">
        <v>100</v>
      </c>
      <c r="P131" s="21">
        <v>100</v>
      </c>
      <c r="Q131" s="21">
        <v>100</v>
      </c>
      <c r="R131" s="21">
        <v>100</v>
      </c>
      <c r="S131" s="85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33.6" customHeight="1" x14ac:dyDescent="0.3">
      <c r="A132" s="206"/>
      <c r="B132" s="161"/>
      <c r="C132" s="189"/>
      <c r="D132" s="189"/>
      <c r="E132" s="189"/>
      <c r="F132" s="189"/>
      <c r="G132" s="160"/>
      <c r="H132" s="160"/>
      <c r="I132" s="160"/>
      <c r="J132" s="160"/>
      <c r="K132" s="160"/>
      <c r="L132" s="22" t="s">
        <v>212</v>
      </c>
      <c r="M132" s="21" t="s">
        <v>31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85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33.6" customHeight="1" x14ac:dyDescent="0.3">
      <c r="A133" s="206"/>
      <c r="B133" s="161"/>
      <c r="C133" s="189"/>
      <c r="D133" s="189"/>
      <c r="E133" s="189"/>
      <c r="F133" s="189"/>
      <c r="G133" s="159" t="s">
        <v>216</v>
      </c>
      <c r="H133" s="159">
        <v>20</v>
      </c>
      <c r="I133" s="159">
        <v>20</v>
      </c>
      <c r="J133" s="159">
        <v>20</v>
      </c>
      <c r="K133" s="159">
        <v>20</v>
      </c>
      <c r="L133" s="22" t="s">
        <v>213</v>
      </c>
      <c r="M133" s="21" t="s">
        <v>31</v>
      </c>
      <c r="N133" s="21">
        <v>100</v>
      </c>
      <c r="O133" s="21">
        <v>100</v>
      </c>
      <c r="P133" s="21">
        <v>100</v>
      </c>
      <c r="Q133" s="21">
        <v>100</v>
      </c>
      <c r="R133" s="21">
        <v>100</v>
      </c>
      <c r="S133" s="85" t="s">
        <v>214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33.6" customHeight="1" x14ac:dyDescent="0.3">
      <c r="A134" s="206"/>
      <c r="B134" s="161"/>
      <c r="C134" s="189"/>
      <c r="D134" s="189"/>
      <c r="E134" s="189"/>
      <c r="F134" s="189"/>
      <c r="G134" s="160"/>
      <c r="H134" s="160"/>
      <c r="I134" s="160"/>
      <c r="J134" s="160"/>
      <c r="K134" s="160"/>
      <c r="L134" s="86" t="s">
        <v>255</v>
      </c>
      <c r="M134" s="21" t="s">
        <v>31</v>
      </c>
      <c r="N134" s="21">
        <v>100</v>
      </c>
      <c r="O134" s="21">
        <v>100</v>
      </c>
      <c r="P134" s="21">
        <v>100</v>
      </c>
      <c r="Q134" s="21">
        <v>100</v>
      </c>
      <c r="R134" s="21">
        <v>100</v>
      </c>
      <c r="S134" s="87" t="s">
        <v>256</v>
      </c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33.6" customHeight="1" x14ac:dyDescent="0.3">
      <c r="A135" s="202" t="s">
        <v>398</v>
      </c>
      <c r="B135" s="161" t="s">
        <v>26</v>
      </c>
      <c r="C135" s="189">
        <v>20</v>
      </c>
      <c r="D135" s="189">
        <v>20</v>
      </c>
      <c r="E135" s="189">
        <v>20</v>
      </c>
      <c r="F135" s="189">
        <v>20</v>
      </c>
      <c r="G135" s="283" t="s">
        <v>399</v>
      </c>
      <c r="H135" s="161">
        <v>100</v>
      </c>
      <c r="I135" s="161">
        <v>100</v>
      </c>
      <c r="J135" s="161">
        <v>100</v>
      </c>
      <c r="K135" s="161">
        <v>100</v>
      </c>
      <c r="L135" s="22" t="s">
        <v>217</v>
      </c>
      <c r="M135" s="21" t="s">
        <v>31</v>
      </c>
      <c r="N135" s="21">
        <v>100</v>
      </c>
      <c r="O135" s="21">
        <v>100</v>
      </c>
      <c r="P135" s="21">
        <v>100</v>
      </c>
      <c r="Q135" s="21">
        <v>100</v>
      </c>
      <c r="R135" s="21">
        <v>100</v>
      </c>
      <c r="S135" s="29" t="s">
        <v>209</v>
      </c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33.6" customHeight="1" x14ac:dyDescent="0.3">
      <c r="A136" s="202"/>
      <c r="B136" s="161"/>
      <c r="C136" s="189"/>
      <c r="D136" s="189"/>
      <c r="E136" s="189"/>
      <c r="F136" s="189"/>
      <c r="G136" s="283"/>
      <c r="H136" s="161"/>
      <c r="I136" s="161"/>
      <c r="J136" s="161"/>
      <c r="K136" s="161"/>
      <c r="L136" s="22" t="s">
        <v>156</v>
      </c>
      <c r="M136" s="21" t="s">
        <v>33</v>
      </c>
      <c r="N136" s="21">
        <v>70</v>
      </c>
      <c r="O136" s="21">
        <v>70</v>
      </c>
      <c r="P136" s="21">
        <v>70</v>
      </c>
      <c r="Q136" s="21">
        <v>70</v>
      </c>
      <c r="R136" s="21">
        <v>70</v>
      </c>
      <c r="S136" s="29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33.6" customHeight="1" x14ac:dyDescent="0.3">
      <c r="A137" s="202"/>
      <c r="B137" s="161"/>
      <c r="C137" s="189"/>
      <c r="D137" s="189"/>
      <c r="E137" s="189"/>
      <c r="F137" s="189"/>
      <c r="G137" s="283"/>
      <c r="H137" s="161"/>
      <c r="I137" s="161"/>
      <c r="J137" s="161"/>
      <c r="K137" s="161"/>
      <c r="L137" s="22" t="s">
        <v>157</v>
      </c>
      <c r="M137" s="21" t="s">
        <v>31</v>
      </c>
      <c r="N137" s="21">
        <v>100</v>
      </c>
      <c r="O137" s="21">
        <v>100</v>
      </c>
      <c r="P137" s="21">
        <v>100</v>
      </c>
      <c r="Q137" s="21">
        <v>100</v>
      </c>
      <c r="R137" s="21">
        <v>100</v>
      </c>
      <c r="S137" s="29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48" customHeight="1" x14ac:dyDescent="0.3">
      <c r="A138" s="171" t="s">
        <v>409</v>
      </c>
      <c r="B138" s="159" t="s">
        <v>26</v>
      </c>
      <c r="C138" s="173">
        <v>20</v>
      </c>
      <c r="D138" s="173">
        <v>20</v>
      </c>
      <c r="E138" s="173">
        <v>20</v>
      </c>
      <c r="F138" s="173">
        <v>20</v>
      </c>
      <c r="G138" s="203" t="s">
        <v>405</v>
      </c>
      <c r="H138" s="159">
        <v>20</v>
      </c>
      <c r="I138" s="159"/>
      <c r="J138" s="159"/>
      <c r="K138" s="159"/>
      <c r="L138" s="22" t="s">
        <v>172</v>
      </c>
      <c r="M138" s="21" t="s">
        <v>35</v>
      </c>
      <c r="N138" s="21">
        <v>100</v>
      </c>
      <c r="O138" s="21"/>
      <c r="P138" s="21"/>
      <c r="Q138" s="21"/>
      <c r="R138" s="21"/>
      <c r="S138" s="169" t="s">
        <v>406</v>
      </c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1:31" ht="56.4" customHeight="1" x14ac:dyDescent="0.3">
      <c r="A139" s="172"/>
      <c r="B139" s="162"/>
      <c r="C139" s="174"/>
      <c r="D139" s="174"/>
      <c r="E139" s="174"/>
      <c r="F139" s="174"/>
      <c r="G139" s="204"/>
      <c r="H139" s="160"/>
      <c r="I139" s="160"/>
      <c r="J139" s="160"/>
      <c r="K139" s="160"/>
      <c r="L139" s="22" t="s">
        <v>407</v>
      </c>
      <c r="M139" s="21" t="s">
        <v>33</v>
      </c>
      <c r="N139" s="21">
        <v>90</v>
      </c>
      <c r="O139" s="21"/>
      <c r="P139" s="21"/>
      <c r="Q139" s="21"/>
      <c r="R139" s="21"/>
      <c r="S139" s="170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1:31" ht="43.2" customHeight="1" x14ac:dyDescent="0.3">
      <c r="A140" s="172"/>
      <c r="B140" s="162"/>
      <c r="C140" s="174"/>
      <c r="D140" s="174"/>
      <c r="E140" s="174"/>
      <c r="F140" s="174"/>
      <c r="G140" s="159" t="s">
        <v>408</v>
      </c>
      <c r="H140" s="159">
        <v>40</v>
      </c>
      <c r="I140" s="159">
        <v>50</v>
      </c>
      <c r="J140" s="159">
        <v>50</v>
      </c>
      <c r="K140" s="159">
        <v>50</v>
      </c>
      <c r="L140" s="22" t="s">
        <v>197</v>
      </c>
      <c r="M140" s="21" t="s">
        <v>31</v>
      </c>
      <c r="N140" s="21">
        <v>100</v>
      </c>
      <c r="O140" s="21">
        <v>100</v>
      </c>
      <c r="P140" s="21">
        <v>100</v>
      </c>
      <c r="Q140" s="21">
        <v>100</v>
      </c>
      <c r="R140" s="21">
        <v>100</v>
      </c>
      <c r="S140" s="29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1:31" ht="33.6" customHeight="1" x14ac:dyDescent="0.3">
      <c r="A141" s="172"/>
      <c r="B141" s="162"/>
      <c r="C141" s="174"/>
      <c r="D141" s="174"/>
      <c r="E141" s="174"/>
      <c r="F141" s="174"/>
      <c r="G141" s="162"/>
      <c r="H141" s="162"/>
      <c r="I141" s="162"/>
      <c r="J141" s="162"/>
      <c r="K141" s="162"/>
      <c r="L141" s="22" t="s">
        <v>193</v>
      </c>
      <c r="M141" s="21" t="s">
        <v>31</v>
      </c>
      <c r="N141" s="21">
        <v>100</v>
      </c>
      <c r="O141" s="21">
        <v>100</v>
      </c>
      <c r="P141" s="21">
        <v>100</v>
      </c>
      <c r="Q141" s="21">
        <v>100</v>
      </c>
      <c r="R141" s="21">
        <v>100</v>
      </c>
      <c r="S141" s="29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ht="33.6" customHeight="1" x14ac:dyDescent="0.3">
      <c r="A142" s="172"/>
      <c r="B142" s="162"/>
      <c r="C142" s="174"/>
      <c r="D142" s="174"/>
      <c r="E142" s="174"/>
      <c r="F142" s="174"/>
      <c r="G142" s="160"/>
      <c r="H142" s="160"/>
      <c r="I142" s="160"/>
      <c r="J142" s="160"/>
      <c r="K142" s="160"/>
      <c r="L142" s="22" t="s">
        <v>194</v>
      </c>
      <c r="M142" s="21" t="s">
        <v>31</v>
      </c>
      <c r="N142" s="21">
        <v>100</v>
      </c>
      <c r="O142" s="21">
        <v>100</v>
      </c>
      <c r="P142" s="21">
        <v>100</v>
      </c>
      <c r="Q142" s="21">
        <v>100</v>
      </c>
      <c r="R142" s="21">
        <v>100</v>
      </c>
      <c r="S142" s="29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ht="52.8" customHeight="1" x14ac:dyDescent="0.3">
      <c r="A143" s="172"/>
      <c r="B143" s="160"/>
      <c r="C143" s="175"/>
      <c r="D143" s="175"/>
      <c r="E143" s="175"/>
      <c r="F143" s="175"/>
      <c r="G143" s="89" t="s">
        <v>195</v>
      </c>
      <c r="H143" s="88">
        <v>40</v>
      </c>
      <c r="I143" s="88">
        <v>50</v>
      </c>
      <c r="J143" s="88">
        <v>50</v>
      </c>
      <c r="K143" s="88">
        <v>50</v>
      </c>
      <c r="L143" s="22" t="s">
        <v>196</v>
      </c>
      <c r="M143" s="21" t="s">
        <v>33</v>
      </c>
      <c r="N143" s="21">
        <v>76</v>
      </c>
      <c r="O143" s="21">
        <v>76</v>
      </c>
      <c r="P143" s="21">
        <v>76</v>
      </c>
      <c r="Q143" s="21">
        <v>76</v>
      </c>
      <c r="R143" s="21">
        <v>76</v>
      </c>
      <c r="S143" s="29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ht="33.6" customHeight="1" x14ac:dyDescent="0.3">
      <c r="A144" s="186" t="s">
        <v>110</v>
      </c>
      <c r="B144" s="186"/>
      <c r="C144" s="187" t="s">
        <v>158</v>
      </c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ht="33.6" customHeight="1" x14ac:dyDescent="0.3">
      <c r="A145" s="185" t="s">
        <v>5</v>
      </c>
      <c r="B145" s="185"/>
      <c r="C145" s="187" t="s">
        <v>240</v>
      </c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ht="33.6" customHeight="1" x14ac:dyDescent="0.3">
      <c r="A146" s="185" t="s">
        <v>6</v>
      </c>
      <c r="B146" s="185"/>
      <c r="C146" s="188" t="s">
        <v>159</v>
      </c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ht="33.6" customHeight="1" x14ac:dyDescent="0.3">
      <c r="A147" s="185" t="s">
        <v>8</v>
      </c>
      <c r="B147" s="185"/>
      <c r="C147" s="180">
        <v>2020</v>
      </c>
      <c r="D147" s="180"/>
      <c r="E147" s="180"/>
      <c r="F147" s="180"/>
      <c r="G147" s="13">
        <v>15</v>
      </c>
      <c r="H147" s="180">
        <v>2021</v>
      </c>
      <c r="I147" s="180"/>
      <c r="J147" s="180"/>
      <c r="K147" s="180"/>
      <c r="L147" s="13">
        <v>15</v>
      </c>
      <c r="M147" s="180">
        <v>2022</v>
      </c>
      <c r="N147" s="180"/>
      <c r="O147" s="182">
        <v>15</v>
      </c>
      <c r="P147" s="182"/>
      <c r="Q147" s="180">
        <v>2023</v>
      </c>
      <c r="R147" s="180"/>
      <c r="S147" s="13">
        <v>15</v>
      </c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ht="33.6" customHeight="1" x14ac:dyDescent="0.3">
      <c r="A148" s="180" t="s">
        <v>9</v>
      </c>
      <c r="B148" s="180" t="s">
        <v>10</v>
      </c>
      <c r="C148" s="180" t="s">
        <v>11</v>
      </c>
      <c r="D148" s="180"/>
      <c r="E148" s="180"/>
      <c r="F148" s="180"/>
      <c r="G148" s="180" t="s">
        <v>12</v>
      </c>
      <c r="H148" s="180" t="s">
        <v>13</v>
      </c>
      <c r="I148" s="180"/>
      <c r="J148" s="180"/>
      <c r="K148" s="180"/>
      <c r="L148" s="180" t="s">
        <v>14</v>
      </c>
      <c r="M148" s="180" t="s">
        <v>15</v>
      </c>
      <c r="N148" s="180" t="s">
        <v>16</v>
      </c>
      <c r="O148" s="180" t="s">
        <v>17</v>
      </c>
      <c r="P148" s="180" t="s">
        <v>18</v>
      </c>
      <c r="Q148" s="180" t="s">
        <v>19</v>
      </c>
      <c r="R148" s="200" t="s">
        <v>20</v>
      </c>
      <c r="S148" s="180" t="s">
        <v>21</v>
      </c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ht="33.6" customHeight="1" x14ac:dyDescent="0.3">
      <c r="A149" s="180"/>
      <c r="B149" s="180"/>
      <c r="C149" s="14">
        <v>2020</v>
      </c>
      <c r="D149" s="14">
        <v>2021</v>
      </c>
      <c r="E149" s="14">
        <v>2022</v>
      </c>
      <c r="F149" s="14">
        <v>2023</v>
      </c>
      <c r="G149" s="180"/>
      <c r="H149" s="14">
        <v>2020</v>
      </c>
      <c r="I149" s="14">
        <v>2021</v>
      </c>
      <c r="J149" s="14">
        <v>2022</v>
      </c>
      <c r="K149" s="14">
        <v>2023</v>
      </c>
      <c r="L149" s="180"/>
      <c r="M149" s="180"/>
      <c r="N149" s="180"/>
      <c r="O149" s="180"/>
      <c r="P149" s="180"/>
      <c r="Q149" s="180"/>
      <c r="R149" s="200"/>
      <c r="S149" s="180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ht="33.6" customHeight="1" x14ac:dyDescent="0.3">
      <c r="A150" s="201" t="s">
        <v>160</v>
      </c>
      <c r="B150" s="183" t="s">
        <v>161</v>
      </c>
      <c r="C150" s="183">
        <v>100</v>
      </c>
      <c r="D150" s="183">
        <v>100</v>
      </c>
      <c r="E150" s="183">
        <v>100</v>
      </c>
      <c r="F150" s="183">
        <v>100</v>
      </c>
      <c r="G150" s="299" t="s">
        <v>250</v>
      </c>
      <c r="H150" s="166">
        <v>50</v>
      </c>
      <c r="I150" s="166">
        <v>30</v>
      </c>
      <c r="J150" s="166">
        <v>30</v>
      </c>
      <c r="K150" s="166">
        <v>30</v>
      </c>
      <c r="L150" s="90" t="s">
        <v>162</v>
      </c>
      <c r="M150" s="67" t="s">
        <v>35</v>
      </c>
      <c r="N150" s="67">
        <v>3</v>
      </c>
      <c r="O150" s="67">
        <v>3</v>
      </c>
      <c r="P150" s="67">
        <v>3</v>
      </c>
      <c r="Q150" s="67">
        <v>3</v>
      </c>
      <c r="R150" s="67">
        <v>12</v>
      </c>
      <c r="S150" s="91" t="s">
        <v>251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>
        <v>12</v>
      </c>
      <c r="AE150" s="12"/>
    </row>
    <row r="151" spans="1:31" ht="33.6" customHeight="1" x14ac:dyDescent="0.3">
      <c r="A151" s="201"/>
      <c r="B151" s="183"/>
      <c r="C151" s="183"/>
      <c r="D151" s="183"/>
      <c r="E151" s="183"/>
      <c r="F151" s="183"/>
      <c r="G151" s="300"/>
      <c r="H151" s="167"/>
      <c r="I151" s="167">
        <v>15</v>
      </c>
      <c r="J151" s="167">
        <v>15</v>
      </c>
      <c r="K151" s="167">
        <v>15</v>
      </c>
      <c r="L151" s="74" t="s">
        <v>241</v>
      </c>
      <c r="M151" s="19" t="s">
        <v>35</v>
      </c>
      <c r="N151" s="19"/>
      <c r="O151" s="19">
        <v>100</v>
      </c>
      <c r="P151" s="19">
        <v>120</v>
      </c>
      <c r="Q151" s="19">
        <v>120</v>
      </c>
      <c r="R151" s="67">
        <f>SUM(O151:Q151)</f>
        <v>340</v>
      </c>
      <c r="S151" s="92" t="s">
        <v>243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31" ht="33.6" customHeight="1" x14ac:dyDescent="0.3">
      <c r="A152" s="201"/>
      <c r="B152" s="183"/>
      <c r="C152" s="183"/>
      <c r="D152" s="183"/>
      <c r="E152" s="183"/>
      <c r="F152" s="183"/>
      <c r="G152" s="183" t="s">
        <v>245</v>
      </c>
      <c r="H152" s="166">
        <v>50</v>
      </c>
      <c r="I152" s="166">
        <v>30</v>
      </c>
      <c r="J152" s="166">
        <v>30</v>
      </c>
      <c r="K152" s="166">
        <v>30</v>
      </c>
      <c r="L152" s="90" t="s">
        <v>246</v>
      </c>
      <c r="M152" s="67" t="s">
        <v>35</v>
      </c>
      <c r="N152" s="67">
        <v>18</v>
      </c>
      <c r="O152" s="67">
        <v>25</v>
      </c>
      <c r="P152" s="67">
        <v>27</v>
      </c>
      <c r="Q152" s="67">
        <v>30</v>
      </c>
      <c r="R152" s="67">
        <f>SUM(N152:Q152)</f>
        <v>100</v>
      </c>
      <c r="S152" s="90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ht="33.6" customHeight="1" x14ac:dyDescent="0.3">
      <c r="A153" s="201"/>
      <c r="B153" s="183"/>
      <c r="C153" s="183"/>
      <c r="D153" s="183"/>
      <c r="E153" s="183"/>
      <c r="F153" s="183"/>
      <c r="G153" s="183"/>
      <c r="H153" s="168"/>
      <c r="I153" s="168"/>
      <c r="J153" s="168"/>
      <c r="K153" s="168"/>
      <c r="L153" s="90" t="s">
        <v>247</v>
      </c>
      <c r="M153" s="67" t="s">
        <v>35</v>
      </c>
      <c r="N153" s="67">
        <v>15</v>
      </c>
      <c r="O153" s="67">
        <v>16</v>
      </c>
      <c r="P153" s="67">
        <v>16</v>
      </c>
      <c r="Q153" s="67">
        <v>17</v>
      </c>
      <c r="R153" s="67">
        <f>SUM(N153:Q153)</f>
        <v>64</v>
      </c>
      <c r="S153" s="90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33.6" customHeight="1" x14ac:dyDescent="0.3">
      <c r="A154" s="201"/>
      <c r="B154" s="183"/>
      <c r="C154" s="183"/>
      <c r="D154" s="183"/>
      <c r="E154" s="183"/>
      <c r="F154" s="183"/>
      <c r="G154" s="183"/>
      <c r="H154" s="168"/>
      <c r="I154" s="168">
        <v>25</v>
      </c>
      <c r="J154" s="168"/>
      <c r="K154" s="168"/>
      <c r="L154" s="90" t="s">
        <v>248</v>
      </c>
      <c r="M154" s="67" t="s">
        <v>35</v>
      </c>
      <c r="N154" s="67">
        <v>3</v>
      </c>
      <c r="O154" s="67">
        <v>3</v>
      </c>
      <c r="P154" s="67">
        <v>3</v>
      </c>
      <c r="Q154" s="67">
        <v>3</v>
      </c>
      <c r="R154" s="67">
        <v>12</v>
      </c>
      <c r="S154" s="68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31" ht="33.6" customHeight="1" x14ac:dyDescent="0.3">
      <c r="A155" s="201"/>
      <c r="B155" s="183"/>
      <c r="C155" s="183"/>
      <c r="D155" s="183"/>
      <c r="E155" s="183"/>
      <c r="F155" s="183"/>
      <c r="G155" s="183"/>
      <c r="H155" s="168"/>
      <c r="I155" s="168">
        <v>25</v>
      </c>
      <c r="J155" s="168"/>
      <c r="K155" s="168"/>
      <c r="L155" s="90" t="s">
        <v>163</v>
      </c>
      <c r="M155" s="67" t="s">
        <v>35</v>
      </c>
      <c r="N155" s="67">
        <v>15</v>
      </c>
      <c r="O155" s="67">
        <v>16</v>
      </c>
      <c r="P155" s="67">
        <v>16</v>
      </c>
      <c r="Q155" s="67">
        <v>17</v>
      </c>
      <c r="R155" s="67">
        <f>SUM(N155:Q155)</f>
        <v>64</v>
      </c>
      <c r="S155" s="68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</row>
    <row r="156" spans="1:31" ht="33.6" customHeight="1" x14ac:dyDescent="0.3">
      <c r="A156" s="201"/>
      <c r="B156" s="183"/>
      <c r="C156" s="183"/>
      <c r="D156" s="183"/>
      <c r="E156" s="183"/>
      <c r="F156" s="183"/>
      <c r="G156" s="183"/>
      <c r="H156" s="168"/>
      <c r="I156" s="168">
        <v>25</v>
      </c>
      <c r="J156" s="168"/>
      <c r="K156" s="168"/>
      <c r="L156" s="90" t="s">
        <v>249</v>
      </c>
      <c r="M156" s="67" t="s">
        <v>35</v>
      </c>
      <c r="N156" s="67">
        <v>3</v>
      </c>
      <c r="O156" s="67">
        <v>3</v>
      </c>
      <c r="P156" s="67">
        <v>3</v>
      </c>
      <c r="Q156" s="67">
        <v>3</v>
      </c>
      <c r="R156" s="67">
        <f>SUM(N156:Q156)</f>
        <v>12</v>
      </c>
      <c r="S156" s="90" t="s">
        <v>200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ht="33.6" customHeight="1" x14ac:dyDescent="0.3">
      <c r="A157" s="201"/>
      <c r="B157" s="183"/>
      <c r="C157" s="183"/>
      <c r="D157" s="183"/>
      <c r="E157" s="183"/>
      <c r="F157" s="183"/>
      <c r="G157" s="183"/>
      <c r="H157" s="168"/>
      <c r="I157" s="168"/>
      <c r="J157" s="168"/>
      <c r="K157" s="168"/>
      <c r="L157" s="90" t="s">
        <v>333</v>
      </c>
      <c r="M157" s="67" t="s">
        <v>35</v>
      </c>
      <c r="N157" s="67">
        <v>4</v>
      </c>
      <c r="O157" s="67">
        <v>4</v>
      </c>
      <c r="P157" s="67">
        <v>4</v>
      </c>
      <c r="Q157" s="67">
        <v>4</v>
      </c>
      <c r="R157" s="67">
        <f>SUM(N157:Q157)</f>
        <v>16</v>
      </c>
      <c r="S157" s="90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ht="33.6" customHeight="1" x14ac:dyDescent="0.3">
      <c r="A158" s="201"/>
      <c r="B158" s="183"/>
      <c r="C158" s="183"/>
      <c r="D158" s="183"/>
      <c r="E158" s="183"/>
      <c r="F158" s="183"/>
      <c r="G158" s="183"/>
      <c r="H158" s="167"/>
      <c r="I158" s="167"/>
      <c r="J158" s="167"/>
      <c r="K158" s="167"/>
      <c r="L158" s="93" t="s">
        <v>164</v>
      </c>
      <c r="M158" s="67" t="s">
        <v>31</v>
      </c>
      <c r="N158" s="67">
        <v>100</v>
      </c>
      <c r="O158" s="67">
        <v>100</v>
      </c>
      <c r="P158" s="67">
        <v>100</v>
      </c>
      <c r="Q158" s="67">
        <v>100</v>
      </c>
      <c r="R158" s="67">
        <v>100</v>
      </c>
      <c r="S158" s="90" t="s">
        <v>332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ht="48" customHeight="1" x14ac:dyDescent="0.3">
      <c r="A159" s="201"/>
      <c r="B159" s="183"/>
      <c r="C159" s="183"/>
      <c r="D159" s="183"/>
      <c r="E159" s="183"/>
      <c r="F159" s="183"/>
      <c r="G159" s="94" t="s">
        <v>367</v>
      </c>
      <c r="H159" s="93"/>
      <c r="I159" s="134">
        <v>20</v>
      </c>
      <c r="J159" s="134">
        <v>20</v>
      </c>
      <c r="K159" s="134">
        <v>20</v>
      </c>
      <c r="L159" s="22" t="s">
        <v>388</v>
      </c>
      <c r="M159" s="67" t="s">
        <v>35</v>
      </c>
      <c r="N159" s="67"/>
      <c r="O159" s="67">
        <v>1</v>
      </c>
      <c r="P159" s="67">
        <v>1</v>
      </c>
      <c r="Q159" s="67">
        <v>1</v>
      </c>
      <c r="R159" s="67">
        <v>1</v>
      </c>
      <c r="S159" s="90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ht="33.6" customHeight="1" x14ac:dyDescent="0.3">
      <c r="A160" s="201"/>
      <c r="B160" s="183"/>
      <c r="C160" s="183"/>
      <c r="D160" s="183"/>
      <c r="E160" s="183"/>
      <c r="F160" s="183"/>
      <c r="G160" s="166" t="s">
        <v>252</v>
      </c>
      <c r="H160" s="166"/>
      <c r="I160" s="166">
        <v>20</v>
      </c>
      <c r="J160" s="166">
        <v>20</v>
      </c>
      <c r="K160" s="166">
        <v>20</v>
      </c>
      <c r="L160" s="93" t="s">
        <v>165</v>
      </c>
      <c r="M160" s="67" t="s">
        <v>52</v>
      </c>
      <c r="N160" s="67"/>
      <c r="O160" s="67">
        <v>1</v>
      </c>
      <c r="P160" s="67">
        <v>1</v>
      </c>
      <c r="Q160" s="67">
        <v>1</v>
      </c>
      <c r="R160" s="67">
        <v>1</v>
      </c>
      <c r="S160" s="90" t="s">
        <v>254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ht="33.6" customHeight="1" x14ac:dyDescent="0.3">
      <c r="A161" s="201"/>
      <c r="B161" s="183"/>
      <c r="C161" s="183"/>
      <c r="D161" s="183"/>
      <c r="E161" s="183"/>
      <c r="F161" s="183"/>
      <c r="G161" s="167"/>
      <c r="H161" s="167"/>
      <c r="I161" s="167">
        <v>20</v>
      </c>
      <c r="J161" s="167">
        <v>20</v>
      </c>
      <c r="K161" s="167">
        <v>20</v>
      </c>
      <c r="L161" s="90" t="s">
        <v>253</v>
      </c>
      <c r="M161" s="67" t="s">
        <v>35</v>
      </c>
      <c r="N161" s="67"/>
      <c r="O161" s="67">
        <v>21</v>
      </c>
      <c r="P161" s="67">
        <v>21</v>
      </c>
      <c r="Q161" s="67">
        <v>22</v>
      </c>
      <c r="R161" s="67">
        <f>SUM(N161:Q161)</f>
        <v>64</v>
      </c>
      <c r="S161" s="68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ht="33.6" customHeight="1" x14ac:dyDescent="0.3">
      <c r="A162" s="186" t="s">
        <v>110</v>
      </c>
      <c r="B162" s="186"/>
      <c r="C162" s="187" t="s">
        <v>166</v>
      </c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ht="33.6" customHeight="1" x14ac:dyDescent="0.3">
      <c r="A163" s="185" t="s">
        <v>5</v>
      </c>
      <c r="B163" s="185"/>
      <c r="C163" s="187" t="s">
        <v>167</v>
      </c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ht="33.6" customHeight="1" x14ac:dyDescent="0.3">
      <c r="A164" s="185" t="s">
        <v>6</v>
      </c>
      <c r="B164" s="185"/>
      <c r="C164" s="188" t="s">
        <v>168</v>
      </c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1" ht="33.6" customHeight="1" x14ac:dyDescent="0.3">
      <c r="A165" s="185" t="s">
        <v>8</v>
      </c>
      <c r="B165" s="185"/>
      <c r="C165" s="180">
        <v>2020</v>
      </c>
      <c r="D165" s="180"/>
      <c r="E165" s="180"/>
      <c r="F165" s="180"/>
      <c r="G165" s="13">
        <v>15</v>
      </c>
      <c r="H165" s="180">
        <v>2021</v>
      </c>
      <c r="I165" s="180"/>
      <c r="J165" s="180"/>
      <c r="K165" s="180"/>
      <c r="L165" s="13">
        <v>15</v>
      </c>
      <c r="M165" s="180">
        <v>2022</v>
      </c>
      <c r="N165" s="180"/>
      <c r="O165" s="182">
        <v>15</v>
      </c>
      <c r="P165" s="182"/>
      <c r="Q165" s="180">
        <v>2023</v>
      </c>
      <c r="R165" s="180"/>
      <c r="S165" s="13">
        <v>15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 ht="33.6" customHeight="1" x14ac:dyDescent="0.3">
      <c r="A166" s="180" t="s">
        <v>9</v>
      </c>
      <c r="B166" s="180" t="s">
        <v>10</v>
      </c>
      <c r="C166" s="180" t="s">
        <v>11</v>
      </c>
      <c r="D166" s="180"/>
      <c r="E166" s="180"/>
      <c r="F166" s="180"/>
      <c r="G166" s="180" t="s">
        <v>12</v>
      </c>
      <c r="H166" s="180" t="s">
        <v>13</v>
      </c>
      <c r="I166" s="180"/>
      <c r="J166" s="180"/>
      <c r="K166" s="180"/>
      <c r="L166" s="180" t="s">
        <v>14</v>
      </c>
      <c r="M166" s="180" t="s">
        <v>15</v>
      </c>
      <c r="N166" s="180" t="s">
        <v>16</v>
      </c>
      <c r="O166" s="180" t="s">
        <v>17</v>
      </c>
      <c r="P166" s="180" t="s">
        <v>18</v>
      </c>
      <c r="Q166" s="180" t="s">
        <v>19</v>
      </c>
      <c r="R166" s="200" t="s">
        <v>20</v>
      </c>
      <c r="S166" s="180" t="s">
        <v>21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33.6" customHeight="1" x14ac:dyDescent="0.3">
      <c r="A167" s="180"/>
      <c r="B167" s="180"/>
      <c r="C167" s="14">
        <v>2020</v>
      </c>
      <c r="D167" s="14">
        <v>2021</v>
      </c>
      <c r="E167" s="14">
        <v>2022</v>
      </c>
      <c r="F167" s="14">
        <v>2023</v>
      </c>
      <c r="G167" s="180"/>
      <c r="H167" s="14">
        <v>2020</v>
      </c>
      <c r="I167" s="14">
        <v>2021</v>
      </c>
      <c r="J167" s="14">
        <v>2022</v>
      </c>
      <c r="K167" s="14">
        <v>2023</v>
      </c>
      <c r="L167" s="180"/>
      <c r="M167" s="180"/>
      <c r="N167" s="180"/>
      <c r="O167" s="180"/>
      <c r="P167" s="180"/>
      <c r="Q167" s="180"/>
      <c r="R167" s="200"/>
      <c r="S167" s="180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ht="67.2" customHeight="1" x14ac:dyDescent="0.3">
      <c r="A168" s="189" t="s">
        <v>353</v>
      </c>
      <c r="B168" s="189" t="s">
        <v>169</v>
      </c>
      <c r="C168" s="184">
        <v>60</v>
      </c>
      <c r="D168" s="184">
        <v>60</v>
      </c>
      <c r="E168" s="184">
        <v>60</v>
      </c>
      <c r="F168" s="184">
        <v>60</v>
      </c>
      <c r="G168" s="159" t="s">
        <v>436</v>
      </c>
      <c r="H168" s="166">
        <v>30</v>
      </c>
      <c r="I168" s="166">
        <v>40</v>
      </c>
      <c r="J168" s="166">
        <v>40</v>
      </c>
      <c r="K168" s="166">
        <v>40</v>
      </c>
      <c r="L168" s="66" t="s">
        <v>430</v>
      </c>
      <c r="M168" s="67" t="s">
        <v>31</v>
      </c>
      <c r="N168" s="67">
        <v>100</v>
      </c>
      <c r="O168" s="67">
        <v>100</v>
      </c>
      <c r="P168" s="67">
        <v>100</v>
      </c>
      <c r="Q168" s="67">
        <v>100</v>
      </c>
      <c r="R168" s="67">
        <v>100</v>
      </c>
      <c r="S168" s="95" t="s">
        <v>229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>
        <v>18</v>
      </c>
      <c r="AE168" s="12"/>
    </row>
    <row r="169" spans="1:31" ht="33.6" customHeight="1" x14ac:dyDescent="0.3">
      <c r="A169" s="189"/>
      <c r="B169" s="189"/>
      <c r="C169" s="184"/>
      <c r="D169" s="184"/>
      <c r="E169" s="184"/>
      <c r="F169" s="184"/>
      <c r="G169" s="160"/>
      <c r="H169" s="167"/>
      <c r="I169" s="167">
        <f>H169</f>
        <v>0</v>
      </c>
      <c r="J169" s="167">
        <f t="shared" ref="J169:K169" si="9">I169</f>
        <v>0</v>
      </c>
      <c r="K169" s="167">
        <f t="shared" si="9"/>
        <v>0</v>
      </c>
      <c r="L169" s="66" t="s">
        <v>230</v>
      </c>
      <c r="M169" s="67" t="s">
        <v>35</v>
      </c>
      <c r="N169" s="67">
        <v>1</v>
      </c>
      <c r="O169" s="67">
        <v>1</v>
      </c>
      <c r="P169" s="67">
        <v>1</v>
      </c>
      <c r="Q169" s="67">
        <v>1</v>
      </c>
      <c r="R169" s="45">
        <f>SUM(N169:Q169)</f>
        <v>4</v>
      </c>
      <c r="S169" s="93" t="s">
        <v>231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ht="48" customHeight="1" x14ac:dyDescent="0.3">
      <c r="A170" s="189"/>
      <c r="B170" s="189"/>
      <c r="C170" s="184"/>
      <c r="D170" s="184"/>
      <c r="E170" s="184"/>
      <c r="F170" s="184"/>
      <c r="G170" s="29" t="s">
        <v>404</v>
      </c>
      <c r="H170" s="134">
        <v>30</v>
      </c>
      <c r="I170" s="134"/>
      <c r="J170" s="134"/>
      <c r="K170" s="134"/>
      <c r="L170" s="22" t="s">
        <v>431</v>
      </c>
      <c r="M170" s="67" t="s">
        <v>31</v>
      </c>
      <c r="N170" s="67">
        <v>100</v>
      </c>
      <c r="O170" s="67"/>
      <c r="P170" s="67"/>
      <c r="Q170" s="67"/>
      <c r="R170" s="45">
        <v>100</v>
      </c>
      <c r="S170" s="93" t="s">
        <v>232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ht="60" customHeight="1" x14ac:dyDescent="0.3">
      <c r="A171" s="189"/>
      <c r="B171" s="189"/>
      <c r="C171" s="184"/>
      <c r="D171" s="184"/>
      <c r="E171" s="184"/>
      <c r="F171" s="184"/>
      <c r="G171" s="161" t="s">
        <v>170</v>
      </c>
      <c r="H171" s="183">
        <v>40</v>
      </c>
      <c r="I171" s="183">
        <v>60</v>
      </c>
      <c r="J171" s="183">
        <v>60</v>
      </c>
      <c r="K171" s="183">
        <v>60</v>
      </c>
      <c r="L171" s="66" t="s">
        <v>432</v>
      </c>
      <c r="M171" s="67" t="s">
        <v>31</v>
      </c>
      <c r="N171" s="67">
        <v>28</v>
      </c>
      <c r="O171" s="67">
        <v>24</v>
      </c>
      <c r="P171" s="67">
        <v>24</v>
      </c>
      <c r="Q171" s="67">
        <v>24</v>
      </c>
      <c r="R171" s="45">
        <f>SUM(N171:Q171)</f>
        <v>100</v>
      </c>
      <c r="S171" s="47" t="s">
        <v>322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ht="33.6" customHeight="1" x14ac:dyDescent="0.3">
      <c r="A172" s="189"/>
      <c r="B172" s="189"/>
      <c r="C172" s="184"/>
      <c r="D172" s="184"/>
      <c r="E172" s="184"/>
      <c r="F172" s="184"/>
      <c r="G172" s="161"/>
      <c r="H172" s="183"/>
      <c r="I172" s="183"/>
      <c r="J172" s="183"/>
      <c r="K172" s="183"/>
      <c r="L172" s="66" t="s">
        <v>433</v>
      </c>
      <c r="M172" s="67" t="s">
        <v>35</v>
      </c>
      <c r="N172" s="67">
        <v>20</v>
      </c>
      <c r="O172" s="67">
        <v>20</v>
      </c>
      <c r="P172" s="67">
        <v>20</v>
      </c>
      <c r="Q172" s="67">
        <v>20</v>
      </c>
      <c r="R172" s="45">
        <f>SUM(N172:Q172)</f>
        <v>80</v>
      </c>
      <c r="S172" s="93" t="s">
        <v>171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ht="33.6" customHeight="1" x14ac:dyDescent="0.3">
      <c r="A173" s="189"/>
      <c r="B173" s="189"/>
      <c r="C173" s="184"/>
      <c r="D173" s="184"/>
      <c r="E173" s="184"/>
      <c r="F173" s="184"/>
      <c r="G173" s="161"/>
      <c r="H173" s="183"/>
      <c r="I173" s="183"/>
      <c r="J173" s="183"/>
      <c r="K173" s="183"/>
      <c r="L173" s="66" t="s">
        <v>233</v>
      </c>
      <c r="M173" s="67" t="s">
        <v>35</v>
      </c>
      <c r="N173" s="67">
        <v>1</v>
      </c>
      <c r="O173" s="67">
        <v>1</v>
      </c>
      <c r="P173" s="67">
        <v>1</v>
      </c>
      <c r="Q173" s="67">
        <v>1</v>
      </c>
      <c r="R173" s="45">
        <f>SUM(N173:Q173)</f>
        <v>4</v>
      </c>
      <c r="S173" s="93" t="s">
        <v>402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ht="33.6" customHeight="1" x14ac:dyDescent="0.3">
      <c r="A174" s="183" t="s">
        <v>354</v>
      </c>
      <c r="B174" s="183" t="s">
        <v>375</v>
      </c>
      <c r="C174" s="183">
        <v>40</v>
      </c>
      <c r="D174" s="183">
        <v>30</v>
      </c>
      <c r="E174" s="183">
        <v>30</v>
      </c>
      <c r="F174" s="183">
        <v>30</v>
      </c>
      <c r="G174" s="159" t="s">
        <v>376</v>
      </c>
      <c r="H174" s="161">
        <v>60</v>
      </c>
      <c r="I174" s="161">
        <v>60</v>
      </c>
      <c r="J174" s="161">
        <v>60</v>
      </c>
      <c r="K174" s="161">
        <v>60</v>
      </c>
      <c r="L174" s="29" t="s">
        <v>378</v>
      </c>
      <c r="M174" s="67" t="s">
        <v>35</v>
      </c>
      <c r="N174" s="67">
        <v>68</v>
      </c>
      <c r="O174" s="67">
        <v>50</v>
      </c>
      <c r="P174" s="67">
        <v>50</v>
      </c>
      <c r="Q174" s="67">
        <v>50</v>
      </c>
      <c r="R174" s="67">
        <v>50</v>
      </c>
      <c r="S174" s="28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ht="49.2" customHeight="1" x14ac:dyDescent="0.3">
      <c r="A175" s="183"/>
      <c r="B175" s="183"/>
      <c r="C175" s="183"/>
      <c r="D175" s="183"/>
      <c r="E175" s="183"/>
      <c r="F175" s="183"/>
      <c r="G175" s="162"/>
      <c r="H175" s="161"/>
      <c r="I175" s="161"/>
      <c r="J175" s="161"/>
      <c r="K175" s="161"/>
      <c r="L175" s="22" t="s">
        <v>418</v>
      </c>
      <c r="M175" s="67" t="s">
        <v>35</v>
      </c>
      <c r="N175" s="67"/>
      <c r="O175" s="67">
        <v>160</v>
      </c>
      <c r="P175" s="67">
        <v>160</v>
      </c>
      <c r="Q175" s="67">
        <v>160</v>
      </c>
      <c r="R175" s="67">
        <f>SUM(N175:Q175)</f>
        <v>480</v>
      </c>
      <c r="S175" s="28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ht="33.6" customHeight="1" x14ac:dyDescent="0.3">
      <c r="A176" s="183"/>
      <c r="B176" s="183"/>
      <c r="C176" s="183"/>
      <c r="D176" s="183"/>
      <c r="E176" s="183"/>
      <c r="F176" s="183"/>
      <c r="G176" s="160"/>
      <c r="H176" s="161"/>
      <c r="I176" s="161"/>
      <c r="J176" s="161"/>
      <c r="K176" s="161"/>
      <c r="L176" s="22" t="s">
        <v>417</v>
      </c>
      <c r="M176" s="67" t="s">
        <v>52</v>
      </c>
      <c r="N176" s="67"/>
      <c r="O176" s="67">
        <v>1</v>
      </c>
      <c r="P176" s="67"/>
      <c r="Q176" s="67"/>
      <c r="R176" s="67">
        <v>1</v>
      </c>
      <c r="S176" s="28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ht="48" customHeight="1" x14ac:dyDescent="0.3">
      <c r="A177" s="183"/>
      <c r="B177" s="183"/>
      <c r="C177" s="183"/>
      <c r="D177" s="183"/>
      <c r="E177" s="183"/>
      <c r="F177" s="183"/>
      <c r="G177" s="29" t="s">
        <v>415</v>
      </c>
      <c r="H177" s="133">
        <v>20</v>
      </c>
      <c r="I177" s="38"/>
      <c r="J177" s="38"/>
      <c r="K177" s="38"/>
      <c r="L177" s="22" t="s">
        <v>416</v>
      </c>
      <c r="M177" s="67" t="s">
        <v>35</v>
      </c>
      <c r="N177" s="67">
        <v>144</v>
      </c>
      <c r="O177" s="67"/>
      <c r="P177" s="67"/>
      <c r="Q177" s="67"/>
      <c r="R177" s="67"/>
      <c r="S177" s="28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ht="33.6" customHeight="1" x14ac:dyDescent="0.3">
      <c r="A178" s="183"/>
      <c r="B178" s="183"/>
      <c r="C178" s="183"/>
      <c r="D178" s="183"/>
      <c r="E178" s="183"/>
      <c r="F178" s="183"/>
      <c r="G178" s="159" t="s">
        <v>377</v>
      </c>
      <c r="H178" s="159">
        <v>20</v>
      </c>
      <c r="I178" s="159">
        <v>40</v>
      </c>
      <c r="J178" s="159">
        <v>40</v>
      </c>
      <c r="K178" s="159">
        <v>40</v>
      </c>
      <c r="L178" s="22" t="s">
        <v>384</v>
      </c>
      <c r="M178" s="67" t="s">
        <v>35</v>
      </c>
      <c r="N178" s="67">
        <v>1</v>
      </c>
      <c r="O178" s="67">
        <v>1</v>
      </c>
      <c r="P178" s="67">
        <v>1</v>
      </c>
      <c r="Q178" s="67">
        <v>1</v>
      </c>
      <c r="R178" s="67">
        <v>1</v>
      </c>
      <c r="S178" s="93" t="s">
        <v>414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ht="33.6" customHeight="1" x14ac:dyDescent="0.3">
      <c r="A179" s="183"/>
      <c r="B179" s="183"/>
      <c r="C179" s="183"/>
      <c r="D179" s="183"/>
      <c r="E179" s="183"/>
      <c r="F179" s="183"/>
      <c r="G179" s="160"/>
      <c r="H179" s="160"/>
      <c r="I179" s="160">
        <v>40</v>
      </c>
      <c r="J179" s="160">
        <v>40</v>
      </c>
      <c r="K179" s="160">
        <v>40</v>
      </c>
      <c r="L179" s="22" t="s">
        <v>413</v>
      </c>
      <c r="M179" s="67" t="s">
        <v>35</v>
      </c>
      <c r="N179" s="67">
        <v>60</v>
      </c>
      <c r="O179" s="67">
        <v>16</v>
      </c>
      <c r="P179" s="67">
        <v>16</v>
      </c>
      <c r="Q179" s="67">
        <v>16</v>
      </c>
      <c r="R179" s="67">
        <f>SUM(N179:Q179)</f>
        <v>108</v>
      </c>
      <c r="S179" s="28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ht="33.6" customHeight="1" x14ac:dyDescent="0.3">
      <c r="A180" s="159" t="s">
        <v>379</v>
      </c>
      <c r="B180" s="183" t="s">
        <v>380</v>
      </c>
      <c r="C180" s="183"/>
      <c r="D180" s="183">
        <v>10</v>
      </c>
      <c r="E180" s="183">
        <v>10</v>
      </c>
      <c r="F180" s="183">
        <v>10</v>
      </c>
      <c r="G180" s="159" t="s">
        <v>385</v>
      </c>
      <c r="H180" s="159"/>
      <c r="I180" s="159">
        <v>50</v>
      </c>
      <c r="J180" s="159">
        <v>50</v>
      </c>
      <c r="K180" s="159">
        <v>50</v>
      </c>
      <c r="L180" s="22" t="s">
        <v>382</v>
      </c>
      <c r="M180" s="21" t="s">
        <v>35</v>
      </c>
      <c r="N180" s="21"/>
      <c r="O180" s="21">
        <v>18</v>
      </c>
      <c r="P180" s="21">
        <v>18</v>
      </c>
      <c r="Q180" s="21">
        <v>18</v>
      </c>
      <c r="R180" s="21">
        <f>SUM(N180:Q180)</f>
        <v>54</v>
      </c>
      <c r="S180" s="28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ht="33.6" customHeight="1" x14ac:dyDescent="0.3">
      <c r="A181" s="162"/>
      <c r="B181" s="183"/>
      <c r="C181" s="183"/>
      <c r="D181" s="183"/>
      <c r="E181" s="183"/>
      <c r="F181" s="183"/>
      <c r="G181" s="160"/>
      <c r="H181" s="160"/>
      <c r="I181" s="160"/>
      <c r="J181" s="160"/>
      <c r="K181" s="160"/>
      <c r="L181" s="22" t="s">
        <v>386</v>
      </c>
      <c r="M181" s="21" t="s">
        <v>33</v>
      </c>
      <c r="N181" s="21"/>
      <c r="O181" s="21">
        <v>90</v>
      </c>
      <c r="P181" s="21">
        <v>90</v>
      </c>
      <c r="Q181" s="21">
        <v>90</v>
      </c>
      <c r="R181" s="21">
        <v>90</v>
      </c>
      <c r="S181" s="28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ht="73.2" customHeight="1" x14ac:dyDescent="0.3">
      <c r="A182" s="160"/>
      <c r="B182" s="183"/>
      <c r="C182" s="183"/>
      <c r="D182" s="183"/>
      <c r="E182" s="183"/>
      <c r="F182" s="183"/>
      <c r="G182" s="22" t="s">
        <v>381</v>
      </c>
      <c r="H182" s="21"/>
      <c r="I182" s="21">
        <v>50</v>
      </c>
      <c r="J182" s="21">
        <v>50</v>
      </c>
      <c r="K182" s="21">
        <v>50</v>
      </c>
      <c r="L182" s="22" t="s">
        <v>383</v>
      </c>
      <c r="M182" s="21" t="s">
        <v>35</v>
      </c>
      <c r="N182" s="21"/>
      <c r="O182" s="21">
        <v>44</v>
      </c>
      <c r="P182" s="21">
        <v>44</v>
      </c>
      <c r="Q182" s="21">
        <v>44</v>
      </c>
      <c r="R182" s="21">
        <f>44*4</f>
        <v>176</v>
      </c>
      <c r="S182" s="28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ht="33.6" customHeight="1" x14ac:dyDescent="0.3">
      <c r="A183" s="186" t="s">
        <v>110</v>
      </c>
      <c r="B183" s="186"/>
      <c r="C183" s="187" t="s">
        <v>173</v>
      </c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ht="33.6" customHeight="1" x14ac:dyDescent="0.3">
      <c r="A184" s="185" t="s">
        <v>5</v>
      </c>
      <c r="B184" s="185"/>
      <c r="C184" s="187" t="s">
        <v>174</v>
      </c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ht="33.6" customHeight="1" x14ac:dyDescent="0.3">
      <c r="A185" s="185" t="s">
        <v>6</v>
      </c>
      <c r="B185" s="185"/>
      <c r="C185" s="188" t="s">
        <v>175</v>
      </c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ht="33.6" customHeight="1" x14ac:dyDescent="0.3">
      <c r="A186" s="185" t="s">
        <v>8</v>
      </c>
      <c r="B186" s="185"/>
      <c r="C186" s="180">
        <v>2020</v>
      </c>
      <c r="D186" s="180"/>
      <c r="E186" s="180"/>
      <c r="F186" s="180"/>
      <c r="G186" s="13">
        <v>10</v>
      </c>
      <c r="H186" s="180">
        <v>2021</v>
      </c>
      <c r="I186" s="180"/>
      <c r="J186" s="180"/>
      <c r="K186" s="180"/>
      <c r="L186" s="13">
        <v>10</v>
      </c>
      <c r="M186" s="180">
        <v>2022</v>
      </c>
      <c r="N186" s="180"/>
      <c r="O186" s="182">
        <v>10</v>
      </c>
      <c r="P186" s="182"/>
      <c r="Q186" s="180">
        <v>2023</v>
      </c>
      <c r="R186" s="180"/>
      <c r="S186" s="13">
        <v>10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ht="33.6" customHeight="1" x14ac:dyDescent="0.3">
      <c r="A187" s="180" t="s">
        <v>9</v>
      </c>
      <c r="B187" s="180" t="s">
        <v>10</v>
      </c>
      <c r="C187" s="180" t="s">
        <v>11</v>
      </c>
      <c r="D187" s="180"/>
      <c r="E187" s="180"/>
      <c r="F187" s="180"/>
      <c r="G187" s="180" t="s">
        <v>12</v>
      </c>
      <c r="H187" s="180" t="s">
        <v>13</v>
      </c>
      <c r="I187" s="180"/>
      <c r="J187" s="180"/>
      <c r="K187" s="180"/>
      <c r="L187" s="180" t="s">
        <v>14</v>
      </c>
      <c r="M187" s="180" t="s">
        <v>15</v>
      </c>
      <c r="N187" s="180" t="s">
        <v>16</v>
      </c>
      <c r="O187" s="180" t="s">
        <v>17</v>
      </c>
      <c r="P187" s="180" t="s">
        <v>18</v>
      </c>
      <c r="Q187" s="180" t="s">
        <v>19</v>
      </c>
      <c r="R187" s="200" t="s">
        <v>20</v>
      </c>
      <c r="S187" s="180" t="s">
        <v>21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ht="33.6" customHeight="1" x14ac:dyDescent="0.3">
      <c r="A188" s="180"/>
      <c r="B188" s="180"/>
      <c r="C188" s="14">
        <v>2020</v>
      </c>
      <c r="D188" s="14">
        <v>2021</v>
      </c>
      <c r="E188" s="14">
        <v>2022</v>
      </c>
      <c r="F188" s="14">
        <v>2023</v>
      </c>
      <c r="G188" s="180"/>
      <c r="H188" s="14">
        <v>2020</v>
      </c>
      <c r="I188" s="14">
        <v>2021</v>
      </c>
      <c r="J188" s="14">
        <v>2022</v>
      </c>
      <c r="K188" s="14">
        <v>2023</v>
      </c>
      <c r="L188" s="180"/>
      <c r="M188" s="180"/>
      <c r="N188" s="180"/>
      <c r="O188" s="180"/>
      <c r="P188" s="180"/>
      <c r="Q188" s="180"/>
      <c r="R188" s="200"/>
      <c r="S188" s="18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ht="33.6" customHeight="1" x14ac:dyDescent="0.3">
      <c r="A189" s="173" t="s">
        <v>355</v>
      </c>
      <c r="B189" s="163" t="s">
        <v>26</v>
      </c>
      <c r="C189" s="163">
        <v>15</v>
      </c>
      <c r="D189" s="163">
        <v>15</v>
      </c>
      <c r="E189" s="163">
        <v>15</v>
      </c>
      <c r="F189" s="163">
        <v>15</v>
      </c>
      <c r="G189" s="96" t="s">
        <v>362</v>
      </c>
      <c r="H189" s="97">
        <v>50</v>
      </c>
      <c r="I189" s="98"/>
      <c r="J189" s="98"/>
      <c r="K189" s="98"/>
      <c r="L189" s="99" t="s">
        <v>181</v>
      </c>
      <c r="M189" s="23" t="s">
        <v>35</v>
      </c>
      <c r="N189" s="100">
        <v>1</v>
      </c>
      <c r="O189" s="99"/>
      <c r="P189" s="99"/>
      <c r="Q189" s="99"/>
      <c r="R189" s="100">
        <v>1</v>
      </c>
      <c r="S189" s="101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ht="33.6" customHeight="1" x14ac:dyDescent="0.3">
      <c r="A190" s="174"/>
      <c r="B190" s="164"/>
      <c r="C190" s="164"/>
      <c r="D190" s="164"/>
      <c r="E190" s="164"/>
      <c r="F190" s="164"/>
      <c r="G190" s="176" t="s">
        <v>310</v>
      </c>
      <c r="H190" s="178">
        <v>25</v>
      </c>
      <c r="I190" s="178">
        <v>40</v>
      </c>
      <c r="J190" s="178">
        <v>40</v>
      </c>
      <c r="K190" s="178">
        <v>40</v>
      </c>
      <c r="L190" s="102" t="s">
        <v>387</v>
      </c>
      <c r="M190" s="23" t="s">
        <v>35</v>
      </c>
      <c r="N190" s="100">
        <v>8</v>
      </c>
      <c r="O190" s="100">
        <v>8</v>
      </c>
      <c r="P190" s="100">
        <v>8</v>
      </c>
      <c r="Q190" s="100">
        <v>8</v>
      </c>
      <c r="R190" s="100">
        <f>+N190+O190+P190+Q190</f>
        <v>32</v>
      </c>
      <c r="S190" s="101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ht="33.6" customHeight="1" x14ac:dyDescent="0.3">
      <c r="A191" s="174"/>
      <c r="B191" s="164"/>
      <c r="C191" s="164"/>
      <c r="D191" s="164"/>
      <c r="E191" s="164"/>
      <c r="F191" s="164"/>
      <c r="G191" s="177"/>
      <c r="H191" s="179"/>
      <c r="I191" s="179"/>
      <c r="J191" s="179"/>
      <c r="K191" s="179"/>
      <c r="L191" s="102" t="s">
        <v>311</v>
      </c>
      <c r="M191" s="23" t="s">
        <v>35</v>
      </c>
      <c r="N191" s="100"/>
      <c r="O191" s="100">
        <v>1</v>
      </c>
      <c r="P191" s="100">
        <v>1</v>
      </c>
      <c r="Q191" s="100">
        <v>1</v>
      </c>
      <c r="R191" s="100">
        <v>1</v>
      </c>
      <c r="S191" s="101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ht="33.6" customHeight="1" x14ac:dyDescent="0.3">
      <c r="A192" s="174"/>
      <c r="B192" s="164"/>
      <c r="C192" s="164"/>
      <c r="D192" s="164"/>
      <c r="E192" s="164"/>
      <c r="F192" s="164"/>
      <c r="G192" s="199" t="s">
        <v>182</v>
      </c>
      <c r="H192" s="181">
        <v>10</v>
      </c>
      <c r="I192" s="181">
        <v>40</v>
      </c>
      <c r="J192" s="181">
        <v>40</v>
      </c>
      <c r="K192" s="181">
        <v>40</v>
      </c>
      <c r="L192" s="136" t="s">
        <v>183</v>
      </c>
      <c r="M192" s="23" t="s">
        <v>35</v>
      </c>
      <c r="N192" s="100"/>
      <c r="O192" s="100">
        <v>1</v>
      </c>
      <c r="P192" s="100">
        <v>1</v>
      </c>
      <c r="Q192" s="100">
        <v>1</v>
      </c>
      <c r="R192" s="100">
        <v>1</v>
      </c>
      <c r="S192" s="101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ht="33.6" customHeight="1" x14ac:dyDescent="0.3">
      <c r="A193" s="174"/>
      <c r="B193" s="164"/>
      <c r="C193" s="164"/>
      <c r="D193" s="164"/>
      <c r="E193" s="164"/>
      <c r="F193" s="164"/>
      <c r="G193" s="199"/>
      <c r="H193" s="181"/>
      <c r="I193" s="181"/>
      <c r="J193" s="181"/>
      <c r="K193" s="181"/>
      <c r="L193" s="136" t="s">
        <v>340</v>
      </c>
      <c r="M193" s="23" t="s">
        <v>28</v>
      </c>
      <c r="N193" s="100">
        <v>1</v>
      </c>
      <c r="O193" s="100"/>
      <c r="P193" s="100"/>
      <c r="Q193" s="100"/>
      <c r="R193" s="100"/>
      <c r="S193" s="101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ht="33.6" customHeight="1" x14ac:dyDescent="0.3">
      <c r="A194" s="174"/>
      <c r="B194" s="164"/>
      <c r="C194" s="164"/>
      <c r="D194" s="164"/>
      <c r="E194" s="164"/>
      <c r="F194" s="164"/>
      <c r="G194" s="199"/>
      <c r="H194" s="181"/>
      <c r="I194" s="181"/>
      <c r="J194" s="181"/>
      <c r="K194" s="181"/>
      <c r="L194" s="136" t="s">
        <v>341</v>
      </c>
      <c r="M194" s="23" t="s">
        <v>342</v>
      </c>
      <c r="N194" s="100">
        <v>100</v>
      </c>
      <c r="O194" s="100">
        <v>100</v>
      </c>
      <c r="P194" s="100">
        <v>100</v>
      </c>
      <c r="Q194" s="100">
        <v>100</v>
      </c>
      <c r="R194" s="100">
        <v>100</v>
      </c>
      <c r="S194" s="101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ht="81.599999999999994" customHeight="1" x14ac:dyDescent="0.3">
      <c r="A195" s="175"/>
      <c r="B195" s="165"/>
      <c r="C195" s="165"/>
      <c r="D195" s="165"/>
      <c r="E195" s="165"/>
      <c r="F195" s="165"/>
      <c r="G195" s="18" t="s">
        <v>363</v>
      </c>
      <c r="H195" s="103">
        <v>15</v>
      </c>
      <c r="I195" s="103">
        <v>20</v>
      </c>
      <c r="J195" s="103">
        <v>20</v>
      </c>
      <c r="K195" s="103">
        <v>20</v>
      </c>
      <c r="L195" s="148" t="s">
        <v>184</v>
      </c>
      <c r="M195" s="23" t="s">
        <v>35</v>
      </c>
      <c r="N195" s="100">
        <v>1</v>
      </c>
      <c r="O195" s="100">
        <v>1</v>
      </c>
      <c r="P195" s="100">
        <v>1</v>
      </c>
      <c r="Q195" s="100">
        <v>1</v>
      </c>
      <c r="R195" s="100">
        <f>+N195+O195+P195+Q195</f>
        <v>4</v>
      </c>
      <c r="S195" s="101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ht="33.6" customHeight="1" x14ac:dyDescent="0.3">
      <c r="A196" s="189" t="s">
        <v>356</v>
      </c>
      <c r="B196" s="190" t="s">
        <v>26</v>
      </c>
      <c r="C196" s="190">
        <v>15</v>
      </c>
      <c r="D196" s="190">
        <v>15</v>
      </c>
      <c r="E196" s="190">
        <v>15</v>
      </c>
      <c r="F196" s="190">
        <v>15</v>
      </c>
      <c r="G196" s="198" t="s">
        <v>185</v>
      </c>
      <c r="H196" s="178">
        <v>40</v>
      </c>
      <c r="I196" s="178">
        <v>50</v>
      </c>
      <c r="J196" s="178">
        <v>30</v>
      </c>
      <c r="K196" s="178">
        <v>30</v>
      </c>
      <c r="L196" s="22" t="s">
        <v>186</v>
      </c>
      <c r="M196" s="21" t="s">
        <v>35</v>
      </c>
      <c r="N196" s="21">
        <v>1</v>
      </c>
      <c r="O196" s="21">
        <v>1</v>
      </c>
      <c r="P196" s="21">
        <v>1</v>
      </c>
      <c r="Q196" s="21">
        <v>1</v>
      </c>
      <c r="R196" s="21">
        <v>1</v>
      </c>
      <c r="S196" s="197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ht="33.6" customHeight="1" x14ac:dyDescent="0.3">
      <c r="A197" s="189"/>
      <c r="B197" s="191"/>
      <c r="C197" s="190"/>
      <c r="D197" s="190"/>
      <c r="E197" s="190"/>
      <c r="F197" s="190"/>
      <c r="G197" s="198"/>
      <c r="H197" s="179"/>
      <c r="I197" s="179"/>
      <c r="J197" s="179"/>
      <c r="K197" s="179"/>
      <c r="L197" s="22" t="s">
        <v>187</v>
      </c>
      <c r="M197" s="21" t="s">
        <v>31</v>
      </c>
      <c r="N197" s="21"/>
      <c r="O197" s="21">
        <v>100</v>
      </c>
      <c r="P197" s="21">
        <v>100</v>
      </c>
      <c r="Q197" s="21">
        <v>100</v>
      </c>
      <c r="R197" s="21">
        <v>100</v>
      </c>
      <c r="S197" s="197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ht="33.6" customHeight="1" x14ac:dyDescent="0.3">
      <c r="A198" s="189"/>
      <c r="B198" s="191"/>
      <c r="C198" s="190"/>
      <c r="D198" s="190"/>
      <c r="E198" s="190"/>
      <c r="F198" s="190"/>
      <c r="G198" s="22" t="s">
        <v>367</v>
      </c>
      <c r="H198" s="97">
        <v>20</v>
      </c>
      <c r="I198" s="97">
        <v>25</v>
      </c>
      <c r="J198" s="97">
        <v>20</v>
      </c>
      <c r="K198" s="97">
        <v>20</v>
      </c>
      <c r="L198" s="22" t="s">
        <v>368</v>
      </c>
      <c r="M198" s="21" t="s">
        <v>35</v>
      </c>
      <c r="N198" s="21">
        <v>1</v>
      </c>
      <c r="O198" s="21"/>
      <c r="P198" s="21"/>
      <c r="Q198" s="21"/>
      <c r="R198" s="21"/>
      <c r="S198" s="197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ht="33.6" customHeight="1" x14ac:dyDescent="0.3">
      <c r="A199" s="189"/>
      <c r="B199" s="191"/>
      <c r="C199" s="190"/>
      <c r="D199" s="190"/>
      <c r="E199" s="190"/>
      <c r="F199" s="190"/>
      <c r="G199" s="22" t="s">
        <v>188</v>
      </c>
      <c r="H199" s="97"/>
      <c r="I199" s="97"/>
      <c r="J199" s="97">
        <v>25</v>
      </c>
      <c r="K199" s="97">
        <v>25</v>
      </c>
      <c r="L199" s="22" t="s">
        <v>189</v>
      </c>
      <c r="M199" s="21" t="s">
        <v>31</v>
      </c>
      <c r="N199" s="21"/>
      <c r="O199" s="21"/>
      <c r="P199" s="21">
        <v>50</v>
      </c>
      <c r="Q199" s="21">
        <v>50</v>
      </c>
      <c r="R199" s="21">
        <v>100</v>
      </c>
      <c r="S199" s="197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ht="33.6" customHeight="1" x14ac:dyDescent="0.3">
      <c r="A200" s="189"/>
      <c r="B200" s="191"/>
      <c r="C200" s="190"/>
      <c r="D200" s="190"/>
      <c r="E200" s="190"/>
      <c r="F200" s="190"/>
      <c r="G200" s="22" t="str">
        <f>+'[3]ANEXO 2 GASTOS '!$B$127</f>
        <v>Implementación en la Corporación del Decreto 1499 de 2017</v>
      </c>
      <c r="H200" s="97">
        <v>20</v>
      </c>
      <c r="I200" s="97"/>
      <c r="J200" s="97"/>
      <c r="K200" s="97"/>
      <c r="L200" s="22" t="s">
        <v>187</v>
      </c>
      <c r="M200" s="21" t="s">
        <v>31</v>
      </c>
      <c r="N200" s="21">
        <v>100</v>
      </c>
      <c r="O200" s="21"/>
      <c r="P200" s="21"/>
      <c r="Q200" s="21"/>
      <c r="R200" s="21"/>
      <c r="S200" s="197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ht="33.6" customHeight="1" x14ac:dyDescent="0.3">
      <c r="A201" s="189"/>
      <c r="B201" s="191"/>
      <c r="C201" s="190"/>
      <c r="D201" s="190"/>
      <c r="E201" s="190"/>
      <c r="F201" s="190"/>
      <c r="G201" s="198" t="s">
        <v>190</v>
      </c>
      <c r="H201" s="178">
        <v>20</v>
      </c>
      <c r="I201" s="178">
        <v>25</v>
      </c>
      <c r="J201" s="178">
        <v>25</v>
      </c>
      <c r="K201" s="178">
        <v>25</v>
      </c>
      <c r="L201" s="22" t="s">
        <v>191</v>
      </c>
      <c r="M201" s="21" t="s">
        <v>177</v>
      </c>
      <c r="N201" s="21">
        <v>11</v>
      </c>
      <c r="O201" s="21">
        <v>11</v>
      </c>
      <c r="P201" s="21">
        <v>11</v>
      </c>
      <c r="Q201" s="21">
        <v>11</v>
      </c>
      <c r="R201" s="21">
        <v>11</v>
      </c>
      <c r="S201" s="197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ht="33.6" customHeight="1" x14ac:dyDescent="0.3">
      <c r="A202" s="189"/>
      <c r="B202" s="191"/>
      <c r="C202" s="190"/>
      <c r="D202" s="190"/>
      <c r="E202" s="190"/>
      <c r="F202" s="190"/>
      <c r="G202" s="198"/>
      <c r="H202" s="179"/>
      <c r="I202" s="179"/>
      <c r="J202" s="179"/>
      <c r="K202" s="179"/>
      <c r="L202" s="22" t="s">
        <v>192</v>
      </c>
      <c r="M202" s="21" t="s">
        <v>177</v>
      </c>
      <c r="N202" s="21">
        <v>1</v>
      </c>
      <c r="O202" s="21">
        <v>1</v>
      </c>
      <c r="P202" s="21">
        <v>1</v>
      </c>
      <c r="Q202" s="21">
        <v>1</v>
      </c>
      <c r="R202" s="21">
        <f>+N202+O202+P202+Q202</f>
        <v>4</v>
      </c>
      <c r="S202" s="197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ht="33.6" customHeight="1" x14ac:dyDescent="0.3">
      <c r="A203" s="189" t="s">
        <v>357</v>
      </c>
      <c r="B203" s="189" t="s">
        <v>26</v>
      </c>
      <c r="C203" s="157">
        <v>15</v>
      </c>
      <c r="D203" s="157">
        <v>15</v>
      </c>
      <c r="E203" s="157">
        <v>15</v>
      </c>
      <c r="F203" s="157">
        <v>15</v>
      </c>
      <c r="G203" s="99" t="s">
        <v>364</v>
      </c>
      <c r="H203" s="104">
        <v>25</v>
      </c>
      <c r="I203" s="104">
        <v>30</v>
      </c>
      <c r="J203" s="104">
        <v>30</v>
      </c>
      <c r="K203" s="104">
        <v>30</v>
      </c>
      <c r="L203" s="99" t="s">
        <v>176</v>
      </c>
      <c r="M203" s="23" t="s">
        <v>31</v>
      </c>
      <c r="N203" s="104">
        <v>100</v>
      </c>
      <c r="O203" s="105">
        <v>100</v>
      </c>
      <c r="P203" s="104">
        <v>100</v>
      </c>
      <c r="Q203" s="106">
        <v>100</v>
      </c>
      <c r="R203" s="105">
        <v>100</v>
      </c>
      <c r="S203" s="107" t="s">
        <v>290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ht="33.6" customHeight="1" x14ac:dyDescent="0.3">
      <c r="A204" s="161"/>
      <c r="B204" s="189"/>
      <c r="C204" s="157"/>
      <c r="D204" s="157"/>
      <c r="E204" s="157"/>
      <c r="F204" s="157"/>
      <c r="G204" s="99" t="s">
        <v>289</v>
      </c>
      <c r="H204" s="104">
        <v>25</v>
      </c>
      <c r="I204" s="104">
        <v>40</v>
      </c>
      <c r="J204" s="104">
        <v>40</v>
      </c>
      <c r="K204" s="104">
        <v>40</v>
      </c>
      <c r="L204" s="108" t="s">
        <v>199</v>
      </c>
      <c r="M204" s="21" t="s">
        <v>31</v>
      </c>
      <c r="N204" s="109">
        <v>100</v>
      </c>
      <c r="O204" s="110">
        <v>100</v>
      </c>
      <c r="P204" s="109">
        <v>100</v>
      </c>
      <c r="Q204" s="111">
        <v>100</v>
      </c>
      <c r="R204" s="110">
        <v>100</v>
      </c>
      <c r="S204" s="112" t="s">
        <v>313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ht="33.6" customHeight="1" x14ac:dyDescent="0.3">
      <c r="A205" s="161"/>
      <c r="B205" s="189"/>
      <c r="C205" s="157"/>
      <c r="D205" s="157"/>
      <c r="E205" s="157"/>
      <c r="F205" s="157"/>
      <c r="G205" s="99" t="s">
        <v>298</v>
      </c>
      <c r="H205" s="104">
        <v>25</v>
      </c>
      <c r="I205" s="104">
        <v>30</v>
      </c>
      <c r="J205" s="104">
        <v>30</v>
      </c>
      <c r="K205" s="104">
        <v>30</v>
      </c>
      <c r="L205" s="99" t="s">
        <v>297</v>
      </c>
      <c r="M205" s="23" t="s">
        <v>31</v>
      </c>
      <c r="N205" s="104">
        <v>100</v>
      </c>
      <c r="O205" s="105">
        <v>100</v>
      </c>
      <c r="P205" s="104">
        <v>100</v>
      </c>
      <c r="Q205" s="106">
        <v>100</v>
      </c>
      <c r="R205" s="105">
        <v>100</v>
      </c>
      <c r="S205" s="113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ht="33.6" customHeight="1" x14ac:dyDescent="0.3">
      <c r="A206" s="161"/>
      <c r="B206" s="189"/>
      <c r="C206" s="157"/>
      <c r="D206" s="157"/>
      <c r="E206" s="157"/>
      <c r="F206" s="157"/>
      <c r="G206" s="297" t="s">
        <v>365</v>
      </c>
      <c r="H206" s="151">
        <v>25</v>
      </c>
      <c r="I206" s="151"/>
      <c r="J206" s="151"/>
      <c r="K206" s="151"/>
      <c r="L206" s="102" t="s">
        <v>392</v>
      </c>
      <c r="M206" s="23" t="s">
        <v>31</v>
      </c>
      <c r="N206" s="104">
        <v>82</v>
      </c>
      <c r="O206" s="105"/>
      <c r="P206" s="104"/>
      <c r="Q206" s="106"/>
      <c r="R206" s="105"/>
      <c r="S206" s="113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ht="33.6" customHeight="1" x14ac:dyDescent="0.3">
      <c r="A207" s="161"/>
      <c r="B207" s="189"/>
      <c r="C207" s="157"/>
      <c r="D207" s="157"/>
      <c r="E207" s="157"/>
      <c r="F207" s="157"/>
      <c r="G207" s="298"/>
      <c r="H207" s="152"/>
      <c r="I207" s="152">
        <v>25</v>
      </c>
      <c r="J207" s="152">
        <v>25</v>
      </c>
      <c r="K207" s="152">
        <v>25</v>
      </c>
      <c r="L207" s="102" t="s">
        <v>393</v>
      </c>
      <c r="M207" s="23" t="s">
        <v>31</v>
      </c>
      <c r="N207" s="114">
        <v>100</v>
      </c>
      <c r="O207" s="114"/>
      <c r="P207" s="114"/>
      <c r="Q207" s="114"/>
      <c r="R207" s="114"/>
      <c r="S207" s="113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ht="33.6" customHeight="1" x14ac:dyDescent="0.3">
      <c r="A208" s="195" t="s">
        <v>358</v>
      </c>
      <c r="B208" s="189" t="s">
        <v>26</v>
      </c>
      <c r="C208" s="157">
        <v>15</v>
      </c>
      <c r="D208" s="157">
        <v>10</v>
      </c>
      <c r="E208" s="157">
        <v>10</v>
      </c>
      <c r="F208" s="157">
        <v>10</v>
      </c>
      <c r="G208" s="99" t="s">
        <v>396</v>
      </c>
      <c r="H208" s="104">
        <v>25</v>
      </c>
      <c r="I208" s="104">
        <v>25</v>
      </c>
      <c r="J208" s="104">
        <v>25</v>
      </c>
      <c r="K208" s="104">
        <v>25</v>
      </c>
      <c r="L208" s="115" t="s">
        <v>397</v>
      </c>
      <c r="M208" s="116" t="s">
        <v>31</v>
      </c>
      <c r="N208" s="117">
        <v>100</v>
      </c>
      <c r="O208" s="118">
        <v>100</v>
      </c>
      <c r="P208" s="117">
        <v>100</v>
      </c>
      <c r="Q208" s="119">
        <v>100</v>
      </c>
      <c r="R208" s="117">
        <v>100</v>
      </c>
      <c r="S208" s="120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ht="33.6" customHeight="1" x14ac:dyDescent="0.3">
      <c r="A209" s="195"/>
      <c r="B209" s="189"/>
      <c r="C209" s="157"/>
      <c r="D209" s="157"/>
      <c r="E209" s="157"/>
      <c r="F209" s="157"/>
      <c r="G209" s="173" t="s">
        <v>291</v>
      </c>
      <c r="H209" s="155">
        <v>25</v>
      </c>
      <c r="I209" s="155">
        <v>25</v>
      </c>
      <c r="J209" s="155">
        <v>25</v>
      </c>
      <c r="K209" s="155">
        <v>25</v>
      </c>
      <c r="L209" s="99" t="s">
        <v>292</v>
      </c>
      <c r="M209" s="23" t="s">
        <v>88</v>
      </c>
      <c r="N209" s="104"/>
      <c r="O209" s="105">
        <v>100</v>
      </c>
      <c r="P209" s="104">
        <v>100</v>
      </c>
      <c r="Q209" s="106">
        <v>100</v>
      </c>
      <c r="R209" s="104">
        <v>100</v>
      </c>
      <c r="S209" s="120" t="s">
        <v>293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ht="33.6" customHeight="1" x14ac:dyDescent="0.3">
      <c r="A210" s="195"/>
      <c r="B210" s="189"/>
      <c r="C210" s="157"/>
      <c r="D210" s="157"/>
      <c r="E210" s="157"/>
      <c r="F210" s="157"/>
      <c r="G210" s="175"/>
      <c r="H210" s="156"/>
      <c r="I210" s="156"/>
      <c r="J210" s="156"/>
      <c r="K210" s="156"/>
      <c r="L210" s="99" t="s">
        <v>294</v>
      </c>
      <c r="M210" s="23" t="s">
        <v>31</v>
      </c>
      <c r="N210" s="104"/>
      <c r="O210" s="105">
        <v>100</v>
      </c>
      <c r="P210" s="104">
        <v>100</v>
      </c>
      <c r="Q210" s="106">
        <v>100</v>
      </c>
      <c r="R210" s="104">
        <v>100</v>
      </c>
      <c r="S210" s="120" t="s">
        <v>293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ht="33.6" customHeight="1" x14ac:dyDescent="0.3">
      <c r="A211" s="195"/>
      <c r="B211" s="189"/>
      <c r="C211" s="157"/>
      <c r="D211" s="157"/>
      <c r="E211" s="157"/>
      <c r="F211" s="157"/>
      <c r="G211" s="99" t="s">
        <v>295</v>
      </c>
      <c r="H211" s="104">
        <v>25</v>
      </c>
      <c r="I211" s="104">
        <v>25</v>
      </c>
      <c r="J211" s="104">
        <v>25</v>
      </c>
      <c r="K211" s="104">
        <v>25</v>
      </c>
      <c r="L211" s="99" t="s">
        <v>296</v>
      </c>
      <c r="M211" s="23" t="s">
        <v>35</v>
      </c>
      <c r="N211" s="104"/>
      <c r="O211" s="105">
        <v>1</v>
      </c>
      <c r="P211" s="104">
        <v>1</v>
      </c>
      <c r="Q211" s="106">
        <v>1</v>
      </c>
      <c r="R211" s="104">
        <f>SUM(O211:Q211)</f>
        <v>3</v>
      </c>
      <c r="S211" s="120" t="s">
        <v>335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ht="33.6" customHeight="1" x14ac:dyDescent="0.3">
      <c r="A212" s="196"/>
      <c r="B212" s="189"/>
      <c r="C212" s="157"/>
      <c r="D212" s="157"/>
      <c r="E212" s="157"/>
      <c r="F212" s="157"/>
      <c r="G212" s="99" t="s">
        <v>366</v>
      </c>
      <c r="H212" s="104">
        <v>25</v>
      </c>
      <c r="I212" s="104">
        <v>25</v>
      </c>
      <c r="J212" s="104">
        <v>25</v>
      </c>
      <c r="K212" s="104">
        <v>25</v>
      </c>
      <c r="L212" s="99" t="s">
        <v>201</v>
      </c>
      <c r="M212" s="23" t="s">
        <v>31</v>
      </c>
      <c r="N212" s="104">
        <v>25</v>
      </c>
      <c r="O212" s="105">
        <v>25</v>
      </c>
      <c r="P212" s="104">
        <v>25</v>
      </c>
      <c r="Q212" s="106">
        <v>25</v>
      </c>
      <c r="R212" s="105">
        <f>SUM(N212:Q212)</f>
        <v>100</v>
      </c>
      <c r="S212" s="120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ht="33.6" customHeight="1" x14ac:dyDescent="0.3">
      <c r="A213" s="189" t="s">
        <v>359</v>
      </c>
      <c r="B213" s="189" t="s">
        <v>26</v>
      </c>
      <c r="C213" s="158">
        <v>10</v>
      </c>
      <c r="D213" s="158">
        <v>10</v>
      </c>
      <c r="E213" s="158">
        <v>10</v>
      </c>
      <c r="F213" s="158">
        <v>10</v>
      </c>
      <c r="G213" s="194" t="s">
        <v>410</v>
      </c>
      <c r="H213" s="158">
        <v>100</v>
      </c>
      <c r="I213" s="158">
        <v>100</v>
      </c>
      <c r="J213" s="158">
        <v>100</v>
      </c>
      <c r="K213" s="158">
        <v>100</v>
      </c>
      <c r="L213" s="102" t="s">
        <v>307</v>
      </c>
      <c r="M213" s="23" t="s">
        <v>35</v>
      </c>
      <c r="N213" s="100"/>
      <c r="O213" s="100">
        <v>3</v>
      </c>
      <c r="P213" s="100">
        <v>3</v>
      </c>
      <c r="Q213" s="100">
        <v>3</v>
      </c>
      <c r="R213" s="105">
        <f>SUM(N213:Q213)</f>
        <v>9</v>
      </c>
      <c r="S213" s="108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1:31" ht="33.6" customHeight="1" x14ac:dyDescent="0.3">
      <c r="A214" s="189"/>
      <c r="B214" s="189"/>
      <c r="C214" s="158"/>
      <c r="D214" s="158"/>
      <c r="E214" s="158"/>
      <c r="F214" s="158"/>
      <c r="G214" s="194"/>
      <c r="H214" s="158"/>
      <c r="I214" s="158"/>
      <c r="J214" s="158"/>
      <c r="K214" s="158"/>
      <c r="L214" s="99" t="s">
        <v>305</v>
      </c>
      <c r="M214" s="23" t="s">
        <v>31</v>
      </c>
      <c r="N214" s="100">
        <v>100</v>
      </c>
      <c r="O214" s="121">
        <v>100</v>
      </c>
      <c r="P214" s="100">
        <v>100</v>
      </c>
      <c r="Q214" s="122">
        <v>100</v>
      </c>
      <c r="R214" s="105">
        <v>100</v>
      </c>
      <c r="S214" s="108" t="s">
        <v>306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1:31" ht="33.6" customHeight="1" x14ac:dyDescent="0.3">
      <c r="A215" s="189"/>
      <c r="B215" s="189"/>
      <c r="C215" s="158"/>
      <c r="D215" s="158"/>
      <c r="E215" s="158"/>
      <c r="F215" s="158"/>
      <c r="G215" s="194"/>
      <c r="H215" s="158"/>
      <c r="I215" s="158"/>
      <c r="J215" s="158"/>
      <c r="K215" s="158"/>
      <c r="L215" s="99" t="s">
        <v>178</v>
      </c>
      <c r="M215" s="123" t="s">
        <v>35</v>
      </c>
      <c r="N215" s="124">
        <v>11</v>
      </c>
      <c r="O215" s="124">
        <v>11</v>
      </c>
      <c r="P215" s="124">
        <v>11</v>
      </c>
      <c r="Q215" s="124">
        <v>11</v>
      </c>
      <c r="R215" s="125">
        <f>SUM(N215:Q215)</f>
        <v>44</v>
      </c>
      <c r="S215" s="108" t="s">
        <v>434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1:31" ht="33.6" customHeight="1" x14ac:dyDescent="0.3">
      <c r="A216" s="189"/>
      <c r="B216" s="189"/>
      <c r="C216" s="158"/>
      <c r="D216" s="158"/>
      <c r="E216" s="158"/>
      <c r="F216" s="158"/>
      <c r="G216" s="194"/>
      <c r="H216" s="158"/>
      <c r="I216" s="158"/>
      <c r="J216" s="158"/>
      <c r="K216" s="158"/>
      <c r="L216" s="99" t="s">
        <v>179</v>
      </c>
      <c r="M216" s="123" t="s">
        <v>35</v>
      </c>
      <c r="N216" s="124">
        <v>1</v>
      </c>
      <c r="O216" s="126">
        <v>1</v>
      </c>
      <c r="P216" s="124">
        <v>1</v>
      </c>
      <c r="Q216" s="127">
        <v>1</v>
      </c>
      <c r="R216" s="128">
        <v>4</v>
      </c>
      <c r="S216" s="85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1:31" ht="33.6" customHeight="1" x14ac:dyDescent="0.3">
      <c r="A217" s="189"/>
      <c r="B217" s="189"/>
      <c r="C217" s="158"/>
      <c r="D217" s="158"/>
      <c r="E217" s="158"/>
      <c r="F217" s="158"/>
      <c r="G217" s="194"/>
      <c r="H217" s="158"/>
      <c r="I217" s="158"/>
      <c r="J217" s="158"/>
      <c r="K217" s="158"/>
      <c r="L217" s="99" t="s">
        <v>304</v>
      </c>
      <c r="M217" s="123" t="s">
        <v>35</v>
      </c>
      <c r="N217" s="124">
        <v>1</v>
      </c>
      <c r="O217" s="126">
        <v>1</v>
      </c>
      <c r="P217" s="124">
        <v>1</v>
      </c>
      <c r="Q217" s="127">
        <v>1</v>
      </c>
      <c r="R217" s="128">
        <v>4</v>
      </c>
      <c r="S217" s="85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1:31" ht="33.6" customHeight="1" x14ac:dyDescent="0.3">
      <c r="A218" s="195" t="s">
        <v>360</v>
      </c>
      <c r="B218" s="189" t="s">
        <v>26</v>
      </c>
      <c r="C218" s="157">
        <v>10</v>
      </c>
      <c r="D218" s="157">
        <v>10</v>
      </c>
      <c r="E218" s="157">
        <v>10</v>
      </c>
      <c r="F218" s="157">
        <v>10</v>
      </c>
      <c r="G218" s="192" t="s">
        <v>300</v>
      </c>
      <c r="H218" s="157">
        <v>100</v>
      </c>
      <c r="I218" s="157">
        <v>100</v>
      </c>
      <c r="J218" s="157">
        <v>100</v>
      </c>
      <c r="K218" s="157">
        <v>100</v>
      </c>
      <c r="L218" s="99" t="s">
        <v>302</v>
      </c>
      <c r="M218" s="23" t="s">
        <v>31</v>
      </c>
      <c r="N218" s="100">
        <v>100</v>
      </c>
      <c r="O218" s="121">
        <v>100</v>
      </c>
      <c r="P218" s="100">
        <v>100</v>
      </c>
      <c r="Q218" s="122">
        <v>100</v>
      </c>
      <c r="R218" s="121">
        <v>100</v>
      </c>
      <c r="S218" s="85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1:31" ht="33.6" customHeight="1" x14ac:dyDescent="0.3">
      <c r="A219" s="196"/>
      <c r="B219" s="189"/>
      <c r="C219" s="157"/>
      <c r="D219" s="157"/>
      <c r="E219" s="157"/>
      <c r="F219" s="157"/>
      <c r="G219" s="193"/>
      <c r="H219" s="157"/>
      <c r="I219" s="157"/>
      <c r="J219" s="157"/>
      <c r="K219" s="157"/>
      <c r="L219" s="102" t="s">
        <v>303</v>
      </c>
      <c r="M219" s="23" t="s">
        <v>31</v>
      </c>
      <c r="N219" s="100">
        <v>100</v>
      </c>
      <c r="O219" s="121">
        <v>100</v>
      </c>
      <c r="P219" s="100">
        <v>100</v>
      </c>
      <c r="Q219" s="122">
        <v>100</v>
      </c>
      <c r="R219" s="121">
        <v>100</v>
      </c>
      <c r="S219" s="108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1:31" ht="33.6" customHeight="1" x14ac:dyDescent="0.3">
      <c r="A220" s="196"/>
      <c r="B220" s="189"/>
      <c r="C220" s="157"/>
      <c r="D220" s="157"/>
      <c r="E220" s="157"/>
      <c r="F220" s="157"/>
      <c r="G220" s="193"/>
      <c r="H220" s="157"/>
      <c r="I220" s="157"/>
      <c r="J220" s="157"/>
      <c r="K220" s="157"/>
      <c r="L220" s="99" t="s">
        <v>301</v>
      </c>
      <c r="M220" s="123" t="s">
        <v>31</v>
      </c>
      <c r="N220" s="124">
        <v>100</v>
      </c>
      <c r="O220" s="126">
        <v>100</v>
      </c>
      <c r="P220" s="124">
        <v>100</v>
      </c>
      <c r="Q220" s="127">
        <v>100</v>
      </c>
      <c r="R220" s="126">
        <v>100</v>
      </c>
      <c r="S220" s="85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1:31" ht="57" customHeight="1" x14ac:dyDescent="0.3">
      <c r="A221" s="189" t="s">
        <v>361</v>
      </c>
      <c r="B221" s="189" t="s">
        <v>26</v>
      </c>
      <c r="C221" s="157">
        <v>15</v>
      </c>
      <c r="D221" s="157">
        <v>10</v>
      </c>
      <c r="E221" s="157">
        <v>10</v>
      </c>
      <c r="F221" s="157">
        <v>10</v>
      </c>
      <c r="G221" s="99" t="s">
        <v>299</v>
      </c>
      <c r="H221" s="104">
        <v>10</v>
      </c>
      <c r="I221" s="104">
        <v>40</v>
      </c>
      <c r="J221" s="104">
        <v>40</v>
      </c>
      <c r="K221" s="104">
        <v>40</v>
      </c>
      <c r="L221" s="39" t="s">
        <v>308</v>
      </c>
      <c r="M221" s="23" t="s">
        <v>31</v>
      </c>
      <c r="N221" s="104">
        <v>100</v>
      </c>
      <c r="O221" s="104">
        <v>100</v>
      </c>
      <c r="P221" s="104">
        <v>100</v>
      </c>
      <c r="Q221" s="106">
        <v>100</v>
      </c>
      <c r="R221" s="105">
        <v>100</v>
      </c>
      <c r="S221" s="107" t="s">
        <v>334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1:31" ht="33.6" customHeight="1" x14ac:dyDescent="0.3">
      <c r="A222" s="161"/>
      <c r="B222" s="189"/>
      <c r="C222" s="157"/>
      <c r="D222" s="157"/>
      <c r="E222" s="157"/>
      <c r="F222" s="157"/>
      <c r="G222" s="99" t="s">
        <v>180</v>
      </c>
      <c r="H222" s="104">
        <v>45</v>
      </c>
      <c r="I222" s="104">
        <v>30</v>
      </c>
      <c r="J222" s="104">
        <v>30</v>
      </c>
      <c r="K222" s="104">
        <v>30</v>
      </c>
      <c r="L222" s="99" t="s">
        <v>202</v>
      </c>
      <c r="M222" s="123" t="s">
        <v>35</v>
      </c>
      <c r="N222" s="105">
        <v>1</v>
      </c>
      <c r="O222" s="105">
        <v>1</v>
      </c>
      <c r="P222" s="104">
        <v>1</v>
      </c>
      <c r="Q222" s="106">
        <v>1</v>
      </c>
      <c r="R222" s="104">
        <v>1</v>
      </c>
      <c r="S222" s="107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1:31" ht="33.6" customHeight="1" x14ac:dyDescent="0.3">
      <c r="A223" s="161"/>
      <c r="B223" s="189"/>
      <c r="C223" s="157"/>
      <c r="D223" s="157"/>
      <c r="E223" s="157"/>
      <c r="F223" s="157"/>
      <c r="G223" s="99" t="s">
        <v>309</v>
      </c>
      <c r="H223" s="104">
        <v>45</v>
      </c>
      <c r="I223" s="104">
        <v>30</v>
      </c>
      <c r="J223" s="104">
        <v>30</v>
      </c>
      <c r="K223" s="104">
        <v>30</v>
      </c>
      <c r="L223" s="102" t="s">
        <v>218</v>
      </c>
      <c r="M223" s="23" t="s">
        <v>35</v>
      </c>
      <c r="N223" s="105">
        <v>1</v>
      </c>
      <c r="O223" s="105">
        <v>1</v>
      </c>
      <c r="P223" s="104">
        <v>1</v>
      </c>
      <c r="Q223" s="106">
        <v>1</v>
      </c>
      <c r="R223" s="104">
        <v>4</v>
      </c>
      <c r="S223" s="107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1:31" ht="33.6" customHeight="1" x14ac:dyDescent="0.3">
      <c r="A224" s="189" t="s">
        <v>389</v>
      </c>
      <c r="B224" s="189" t="s">
        <v>26</v>
      </c>
      <c r="C224" s="153"/>
      <c r="D224" s="153">
        <v>15</v>
      </c>
      <c r="E224" s="153">
        <v>10</v>
      </c>
      <c r="F224" s="153">
        <v>10</v>
      </c>
      <c r="G224" s="199" t="s">
        <v>390</v>
      </c>
      <c r="H224" s="153"/>
      <c r="I224" s="153">
        <v>100</v>
      </c>
      <c r="J224" s="153">
        <v>100</v>
      </c>
      <c r="K224" s="153">
        <v>100</v>
      </c>
      <c r="L224" s="102" t="s">
        <v>392</v>
      </c>
      <c r="M224" s="23" t="s">
        <v>31</v>
      </c>
      <c r="N224" s="45"/>
      <c r="O224" s="104">
        <v>82</v>
      </c>
      <c r="P224" s="104">
        <v>82</v>
      </c>
      <c r="Q224" s="106">
        <v>82</v>
      </c>
      <c r="R224" s="105">
        <v>82</v>
      </c>
      <c r="S224" s="28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1:31" ht="33.6" customHeight="1" x14ac:dyDescent="0.3">
      <c r="A225" s="189"/>
      <c r="B225" s="189"/>
      <c r="C225" s="154"/>
      <c r="D225" s="154"/>
      <c r="E225" s="154"/>
      <c r="F225" s="154"/>
      <c r="G225" s="199"/>
      <c r="H225" s="154"/>
      <c r="I225" s="154"/>
      <c r="J225" s="154"/>
      <c r="K225" s="154"/>
      <c r="L225" s="102" t="s">
        <v>393</v>
      </c>
      <c r="M225" s="23" t="s">
        <v>31</v>
      </c>
      <c r="N225" s="45"/>
      <c r="O225" s="104">
        <v>100</v>
      </c>
      <c r="P225" s="104">
        <v>100</v>
      </c>
      <c r="Q225" s="106">
        <v>100</v>
      </c>
      <c r="R225" s="105">
        <v>100</v>
      </c>
      <c r="S225" s="28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1:31" ht="69.599999999999994" customHeight="1" x14ac:dyDescent="0.3">
      <c r="A226" s="131" t="s">
        <v>394</v>
      </c>
      <c r="B226" s="129" t="s">
        <v>26</v>
      </c>
      <c r="C226" s="45">
        <v>5</v>
      </c>
      <c r="D226" s="45"/>
      <c r="E226" s="45">
        <v>5</v>
      </c>
      <c r="F226" s="45">
        <v>5</v>
      </c>
      <c r="G226" s="102" t="s">
        <v>391</v>
      </c>
      <c r="H226" s="45">
        <v>100</v>
      </c>
      <c r="I226" s="45"/>
      <c r="J226" s="45">
        <v>100</v>
      </c>
      <c r="K226" s="45"/>
      <c r="L226" s="102" t="s">
        <v>395</v>
      </c>
      <c r="M226" s="23" t="s">
        <v>35</v>
      </c>
      <c r="N226" s="104">
        <v>1</v>
      </c>
      <c r="O226" s="104"/>
      <c r="P226" s="104">
        <v>1</v>
      </c>
      <c r="Q226" s="104"/>
      <c r="R226" s="104">
        <v>2</v>
      </c>
      <c r="S226" s="28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 ht="33.6" customHeight="1" x14ac:dyDescent="0.3">
      <c r="A227" s="12"/>
      <c r="B227" s="12"/>
      <c r="C227" s="130"/>
      <c r="D227" s="130"/>
      <c r="E227" s="130"/>
      <c r="F227" s="130"/>
      <c r="G227" s="12"/>
      <c r="H227" s="130"/>
      <c r="I227" s="130"/>
      <c r="J227" s="130"/>
      <c r="K227" s="130"/>
      <c r="L227" s="12"/>
      <c r="M227" s="130"/>
      <c r="N227" s="130"/>
      <c r="O227" s="130"/>
      <c r="P227" s="130"/>
      <c r="Q227" s="130"/>
      <c r="R227" s="130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7"/>
      <c r="AE227" s="12"/>
    </row>
    <row r="228" spans="1:31" ht="33.6" customHeight="1" x14ac:dyDescent="0.3">
      <c r="A228" s="12"/>
      <c r="B228" s="12" t="s">
        <v>435</v>
      </c>
      <c r="C228" s="130"/>
      <c r="D228" s="130"/>
      <c r="E228" s="130"/>
      <c r="F228" s="130"/>
      <c r="G228" s="12">
        <v>168</v>
      </c>
      <c r="H228" s="130"/>
      <c r="I228" s="130"/>
      <c r="J228" s="130"/>
      <c r="K228" s="130"/>
      <c r="L228" s="12"/>
      <c r="M228" s="130"/>
      <c r="N228" s="130"/>
      <c r="O228" s="130"/>
      <c r="P228" s="130"/>
      <c r="Q228" s="130"/>
      <c r="R228" s="130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1:31" ht="33.6" customHeight="1" x14ac:dyDescent="0.3">
      <c r="B229" t="s">
        <v>401</v>
      </c>
      <c r="G229">
        <v>27</v>
      </c>
    </row>
    <row r="230" spans="1:31" ht="33.6" customHeight="1" x14ac:dyDescent="0.3">
      <c r="A230" s="8"/>
      <c r="B230" s="8"/>
      <c r="C230" s="9"/>
      <c r="D230" s="10"/>
      <c r="E230" s="10"/>
      <c r="F230" s="10"/>
      <c r="G230" s="8"/>
      <c r="H230" s="9"/>
      <c r="I230" s="10"/>
      <c r="J230" s="10"/>
      <c r="K230" s="10"/>
      <c r="L230" s="8"/>
      <c r="M230" s="10"/>
      <c r="N230" s="10"/>
      <c r="O230" s="10"/>
      <c r="P230" s="10"/>
      <c r="Q230" s="10"/>
      <c r="R230" s="10"/>
      <c r="S230" s="8"/>
    </row>
  </sheetData>
  <sheetProtection password="EE9C" sheet="1" objects="1" scenarios="1"/>
  <mergeCells count="675">
    <mergeCell ref="G152:G158"/>
    <mergeCell ref="I38:I42"/>
    <mergeCell ref="A31:A45"/>
    <mergeCell ref="A224:A225"/>
    <mergeCell ref="B224:B225"/>
    <mergeCell ref="G224:G225"/>
    <mergeCell ref="G206:G207"/>
    <mergeCell ref="G150:G151"/>
    <mergeCell ref="E89:E95"/>
    <mergeCell ref="F89:F95"/>
    <mergeCell ref="G89:G93"/>
    <mergeCell ref="D96:D101"/>
    <mergeCell ref="E96:E101"/>
    <mergeCell ref="F96:F101"/>
    <mergeCell ref="A89:A95"/>
    <mergeCell ref="B89:B95"/>
    <mergeCell ref="C89:C95"/>
    <mergeCell ref="D89:D95"/>
    <mergeCell ref="A103:B103"/>
    <mergeCell ref="C103:S103"/>
    <mergeCell ref="A104:B104"/>
    <mergeCell ref="C104:S104"/>
    <mergeCell ref="A105:B105"/>
    <mergeCell ref="B126:B127"/>
    <mergeCell ref="H10:H15"/>
    <mergeCell ref="G46:G47"/>
    <mergeCell ref="K49:K50"/>
    <mergeCell ref="K46:K47"/>
    <mergeCell ref="G31:G37"/>
    <mergeCell ref="H31:H37"/>
    <mergeCell ref="C31:C45"/>
    <mergeCell ref="D31:D45"/>
    <mergeCell ref="E31:E45"/>
    <mergeCell ref="F31:F45"/>
    <mergeCell ref="C21:C30"/>
    <mergeCell ref="D21:D30"/>
    <mergeCell ref="E21:E30"/>
    <mergeCell ref="G62:G63"/>
    <mergeCell ref="H62:H63"/>
    <mergeCell ref="I62:I63"/>
    <mergeCell ref="J38:J42"/>
    <mergeCell ref="K52:K55"/>
    <mergeCell ref="H89:H93"/>
    <mergeCell ref="H126:H127"/>
    <mergeCell ref="I126:I127"/>
    <mergeCell ref="J126:J127"/>
    <mergeCell ref="K126:K127"/>
    <mergeCell ref="I89:I93"/>
    <mergeCell ref="J89:J93"/>
    <mergeCell ref="K89:K93"/>
    <mergeCell ref="G94:G95"/>
    <mergeCell ref="H94:H95"/>
    <mergeCell ref="I94:I95"/>
    <mergeCell ref="J94:J95"/>
    <mergeCell ref="K94:K95"/>
    <mergeCell ref="K114:K116"/>
    <mergeCell ref="H114:H116"/>
    <mergeCell ref="I114:I116"/>
    <mergeCell ref="J114:J116"/>
    <mergeCell ref="H117:H125"/>
    <mergeCell ref="I117:I125"/>
    <mergeCell ref="J117:J125"/>
    <mergeCell ref="K117:K125"/>
    <mergeCell ref="G135:G137"/>
    <mergeCell ref="H135:H137"/>
    <mergeCell ref="I135:I137"/>
    <mergeCell ref="A1:S1"/>
    <mergeCell ref="A2:B4"/>
    <mergeCell ref="C2:S2"/>
    <mergeCell ref="C3:S3"/>
    <mergeCell ref="C4:S4"/>
    <mergeCell ref="A5:B5"/>
    <mergeCell ref="C5:S5"/>
    <mergeCell ref="S8:S9"/>
    <mergeCell ref="K38:K42"/>
    <mergeCell ref="I31:I37"/>
    <mergeCell ref="J31:J37"/>
    <mergeCell ref="K31:K37"/>
    <mergeCell ref="A6:B6"/>
    <mergeCell ref="C6:S6"/>
    <mergeCell ref="A7:B7"/>
    <mergeCell ref="O7:P7"/>
    <mergeCell ref="G126:G127"/>
    <mergeCell ref="Q7:R7"/>
    <mergeCell ref="A10:A20"/>
    <mergeCell ref="B10:B20"/>
    <mergeCell ref="C7:F7"/>
    <mergeCell ref="H7:K7"/>
    <mergeCell ref="M7:N7"/>
    <mergeCell ref="G38:G42"/>
    <mergeCell ref="T8:Y8"/>
    <mergeCell ref="M8:M9"/>
    <mergeCell ref="N8:N9"/>
    <mergeCell ref="O8:O9"/>
    <mergeCell ref="P8:P9"/>
    <mergeCell ref="Q8:Q9"/>
    <mergeCell ref="R8:R9"/>
    <mergeCell ref="I18:I19"/>
    <mergeCell ref="J18:J19"/>
    <mergeCell ref="K18:K19"/>
    <mergeCell ref="G18:G19"/>
    <mergeCell ref="V18:V19"/>
    <mergeCell ref="W18:W19"/>
    <mergeCell ref="W26:W27"/>
    <mergeCell ref="C10:C20"/>
    <mergeCell ref="D10:D20"/>
    <mergeCell ref="E10:E20"/>
    <mergeCell ref="F10:F20"/>
    <mergeCell ref="G10:G15"/>
    <mergeCell ref="A8:A9"/>
    <mergeCell ref="B8:B9"/>
    <mergeCell ref="C8:F8"/>
    <mergeCell ref="G8:G9"/>
    <mergeCell ref="H8:K8"/>
    <mergeCell ref="L8:L9"/>
    <mergeCell ref="X18:X19"/>
    <mergeCell ref="Y18:Y19"/>
    <mergeCell ref="A21:A30"/>
    <mergeCell ref="B21:B30"/>
    <mergeCell ref="T18:T19"/>
    <mergeCell ref="F21:F30"/>
    <mergeCell ref="G21:G24"/>
    <mergeCell ref="H21:H24"/>
    <mergeCell ref="I21:I24"/>
    <mergeCell ref="J21:J24"/>
    <mergeCell ref="K21:K24"/>
    <mergeCell ref="U18:U19"/>
    <mergeCell ref="K28:K29"/>
    <mergeCell ref="T28:T29"/>
    <mergeCell ref="U28:U29"/>
    <mergeCell ref="T26:T27"/>
    <mergeCell ref="U26:U27"/>
    <mergeCell ref="H18:H19"/>
    <mergeCell ref="AC10:AC20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W10:W15"/>
    <mergeCell ref="X10:X15"/>
    <mergeCell ref="Y10:Y15"/>
    <mergeCell ref="Z10:Z20"/>
    <mergeCell ref="AA10:AA20"/>
    <mergeCell ref="AB10:AB20"/>
    <mergeCell ref="X16:X17"/>
    <mergeCell ref="Y16:Y17"/>
    <mergeCell ref="I10:I15"/>
    <mergeCell ref="J10:J15"/>
    <mergeCell ref="K10:K15"/>
    <mergeCell ref="T10:T15"/>
    <mergeCell ref="U10:U15"/>
    <mergeCell ref="V10:V15"/>
    <mergeCell ref="Z21:Z25"/>
    <mergeCell ref="AA21:AA25"/>
    <mergeCell ref="AB21:AB25"/>
    <mergeCell ref="AC21:AC25"/>
    <mergeCell ref="AD21:AD30"/>
    <mergeCell ref="G26:G27"/>
    <mergeCell ref="H26:H27"/>
    <mergeCell ref="I26:I27"/>
    <mergeCell ref="J26:J27"/>
    <mergeCell ref="K26:K27"/>
    <mergeCell ref="T21:T24"/>
    <mergeCell ref="U21:U24"/>
    <mergeCell ref="V21:V24"/>
    <mergeCell ref="W21:W24"/>
    <mergeCell ref="X21:X24"/>
    <mergeCell ref="Y21:Y24"/>
    <mergeCell ref="AB26:AB30"/>
    <mergeCell ref="AC26:AC30"/>
    <mergeCell ref="G28:G29"/>
    <mergeCell ref="H28:H29"/>
    <mergeCell ref="I28:I29"/>
    <mergeCell ref="J28:J29"/>
    <mergeCell ref="V28:V29"/>
    <mergeCell ref="V26:V27"/>
    <mergeCell ref="AE31:AE42"/>
    <mergeCell ref="T31:T37"/>
    <mergeCell ref="Z38:Z42"/>
    <mergeCell ref="AA38:AA42"/>
    <mergeCell ref="AB38:AB42"/>
    <mergeCell ref="AD31:AD42"/>
    <mergeCell ref="T38:T42"/>
    <mergeCell ref="U38:U42"/>
    <mergeCell ref="V38:V42"/>
    <mergeCell ref="V31:V37"/>
    <mergeCell ref="W31:W37"/>
    <mergeCell ref="X31:X37"/>
    <mergeCell ref="Y31:Y37"/>
    <mergeCell ref="Z31:Z37"/>
    <mergeCell ref="U31:U37"/>
    <mergeCell ref="Z26:Z30"/>
    <mergeCell ref="AA26:AA30"/>
    <mergeCell ref="W28:W29"/>
    <mergeCell ref="AA31:AA37"/>
    <mergeCell ref="H52:H55"/>
    <mergeCell ref="I52:I55"/>
    <mergeCell ref="J52:J55"/>
    <mergeCell ref="AA52:AA61"/>
    <mergeCell ref="X60:X61"/>
    <mergeCell ref="Y60:Y61"/>
    <mergeCell ref="T60:T61"/>
    <mergeCell ref="T46:T47"/>
    <mergeCell ref="X49:X50"/>
    <mergeCell ref="Y49:Y50"/>
    <mergeCell ref="T49:T50"/>
    <mergeCell ref="U49:U50"/>
    <mergeCell ref="U52:U54"/>
    <mergeCell ref="V52:V54"/>
    <mergeCell ref="W52:W54"/>
    <mergeCell ref="X52:X54"/>
    <mergeCell ref="Y52:Y54"/>
    <mergeCell ref="H38:H42"/>
    <mergeCell ref="AC46:AC51"/>
    <mergeCell ref="G49:G50"/>
    <mergeCell ref="H49:H50"/>
    <mergeCell ref="I49:I50"/>
    <mergeCell ref="J49:J50"/>
    <mergeCell ref="AB31:AB37"/>
    <mergeCell ref="AC31:AC37"/>
    <mergeCell ref="V49:V50"/>
    <mergeCell ref="V46:V47"/>
    <mergeCell ref="W46:W47"/>
    <mergeCell ref="X46:X47"/>
    <mergeCell ref="Y46:Y47"/>
    <mergeCell ref="Z46:Z51"/>
    <mergeCell ref="AC38:AC42"/>
    <mergeCell ref="W38:W42"/>
    <mergeCell ref="X38:X42"/>
    <mergeCell ref="Y38:Y42"/>
    <mergeCell ref="AB46:AB51"/>
    <mergeCell ref="H46:H47"/>
    <mergeCell ref="I46:I47"/>
    <mergeCell ref="J46:J47"/>
    <mergeCell ref="AA46:AA51"/>
    <mergeCell ref="W49:W50"/>
    <mergeCell ref="U46:U47"/>
    <mergeCell ref="W62:W63"/>
    <mergeCell ref="X62:X63"/>
    <mergeCell ref="Y62:Y63"/>
    <mergeCell ref="B62:B63"/>
    <mergeCell ref="A46:A63"/>
    <mergeCell ref="B60:B61"/>
    <mergeCell ref="H60:H61"/>
    <mergeCell ref="I60:I61"/>
    <mergeCell ref="J60:J61"/>
    <mergeCell ref="K60:K61"/>
    <mergeCell ref="C46:C63"/>
    <mergeCell ref="B52:B56"/>
    <mergeCell ref="G60:G61"/>
    <mergeCell ref="I57:I59"/>
    <mergeCell ref="J57:J59"/>
    <mergeCell ref="G52:G55"/>
    <mergeCell ref="G57:G59"/>
    <mergeCell ref="H57:H59"/>
    <mergeCell ref="K57:K59"/>
    <mergeCell ref="D46:D63"/>
    <mergeCell ref="E46:E63"/>
    <mergeCell ref="J62:J63"/>
    <mergeCell ref="K62:K63"/>
    <mergeCell ref="F46:F63"/>
    <mergeCell ref="AC52:AC61"/>
    <mergeCell ref="T57:T58"/>
    <mergeCell ref="U57:U58"/>
    <mergeCell ref="Z64:Z66"/>
    <mergeCell ref="AA64:AA66"/>
    <mergeCell ref="AB64:AB66"/>
    <mergeCell ref="AC64:AC66"/>
    <mergeCell ref="AC62:AC63"/>
    <mergeCell ref="AB62:AB63"/>
    <mergeCell ref="AA62:AA63"/>
    <mergeCell ref="T52:T54"/>
    <mergeCell ref="U60:U61"/>
    <mergeCell ref="AB52:AB61"/>
    <mergeCell ref="Z52:Z61"/>
    <mergeCell ref="V57:V58"/>
    <mergeCell ref="W57:W58"/>
    <mergeCell ref="X57:X58"/>
    <mergeCell ref="Y57:Y58"/>
    <mergeCell ref="V60:V61"/>
    <mergeCell ref="W60:W61"/>
    <mergeCell ref="T62:T63"/>
    <mergeCell ref="U62:U63"/>
    <mergeCell ref="Z62:Z63"/>
    <mergeCell ref="V62:V63"/>
    <mergeCell ref="A68:B68"/>
    <mergeCell ref="C68:S68"/>
    <mergeCell ref="A69:B69"/>
    <mergeCell ref="C69:S69"/>
    <mergeCell ref="A70:B70"/>
    <mergeCell ref="C70:F70"/>
    <mergeCell ref="H70:K70"/>
    <mergeCell ref="M70:N70"/>
    <mergeCell ref="O70:P70"/>
    <mergeCell ref="Q70:R70"/>
    <mergeCell ref="A67:B67"/>
    <mergeCell ref="C67:S67"/>
    <mergeCell ref="A64:A66"/>
    <mergeCell ref="B64:B66"/>
    <mergeCell ref="C64:C66"/>
    <mergeCell ref="D64:D66"/>
    <mergeCell ref="E64:E66"/>
    <mergeCell ref="F64:F66"/>
    <mergeCell ref="G64:G65"/>
    <mergeCell ref="H64:H66"/>
    <mergeCell ref="I64:I66"/>
    <mergeCell ref="S71:S72"/>
    <mergeCell ref="C73:C86"/>
    <mergeCell ref="D73:D86"/>
    <mergeCell ref="E73:E86"/>
    <mergeCell ref="F73:F86"/>
    <mergeCell ref="M71:M72"/>
    <mergeCell ref="N71:N72"/>
    <mergeCell ref="O71:O72"/>
    <mergeCell ref="P71:P72"/>
    <mergeCell ref="Q71:Q72"/>
    <mergeCell ref="R71:R72"/>
    <mergeCell ref="L71:L72"/>
    <mergeCell ref="G78:G86"/>
    <mergeCell ref="H78:H86"/>
    <mergeCell ref="I78:I86"/>
    <mergeCell ref="J78:J86"/>
    <mergeCell ref="K78:K86"/>
    <mergeCell ref="I74:I76"/>
    <mergeCell ref="J74:J76"/>
    <mergeCell ref="K74:K76"/>
    <mergeCell ref="A71:A72"/>
    <mergeCell ref="B71:B72"/>
    <mergeCell ref="C71:F71"/>
    <mergeCell ref="G71:G72"/>
    <mergeCell ref="H71:K71"/>
    <mergeCell ref="K87:K88"/>
    <mergeCell ref="J87:J88"/>
    <mergeCell ref="H87:H88"/>
    <mergeCell ref="I87:I88"/>
    <mergeCell ref="B80:B83"/>
    <mergeCell ref="B74:B76"/>
    <mergeCell ref="G74:G76"/>
    <mergeCell ref="H74:H76"/>
    <mergeCell ref="B87:B88"/>
    <mergeCell ref="C87:C88"/>
    <mergeCell ref="D87:D88"/>
    <mergeCell ref="E87:E88"/>
    <mergeCell ref="F87:F88"/>
    <mergeCell ref="G87:G88"/>
    <mergeCell ref="A73:A88"/>
    <mergeCell ref="Q105:R105"/>
    <mergeCell ref="G96:G101"/>
    <mergeCell ref="H96:H101"/>
    <mergeCell ref="I96:I101"/>
    <mergeCell ref="J96:J101"/>
    <mergeCell ref="K96:K101"/>
    <mergeCell ref="A102:B102"/>
    <mergeCell ref="C102:S102"/>
    <mergeCell ref="A96:A101"/>
    <mergeCell ref="B96:B101"/>
    <mergeCell ref="C96:C101"/>
    <mergeCell ref="C105:F105"/>
    <mergeCell ref="H105:K105"/>
    <mergeCell ref="M105:N105"/>
    <mergeCell ref="O105:P105"/>
    <mergeCell ref="S106:S107"/>
    <mergeCell ref="A108:A113"/>
    <mergeCell ref="B108:B113"/>
    <mergeCell ref="C108:C113"/>
    <mergeCell ref="D108:D113"/>
    <mergeCell ref="E108:E113"/>
    <mergeCell ref="F108:F113"/>
    <mergeCell ref="M106:M107"/>
    <mergeCell ref="N106:N107"/>
    <mergeCell ref="O106:O107"/>
    <mergeCell ref="P106:P107"/>
    <mergeCell ref="Q106:Q107"/>
    <mergeCell ref="R106:R107"/>
    <mergeCell ref="A106:A107"/>
    <mergeCell ref="B106:B107"/>
    <mergeCell ref="C106:F106"/>
    <mergeCell ref="G106:G107"/>
    <mergeCell ref="H106:K106"/>
    <mergeCell ref="L106:L107"/>
    <mergeCell ref="G108:G113"/>
    <mergeCell ref="H108:H113"/>
    <mergeCell ref="I108:I113"/>
    <mergeCell ref="J108:J113"/>
    <mergeCell ref="K108:K113"/>
    <mergeCell ref="G131:G132"/>
    <mergeCell ref="G133:G134"/>
    <mergeCell ref="H131:H132"/>
    <mergeCell ref="I131:I132"/>
    <mergeCell ref="J131:J132"/>
    <mergeCell ref="H133:H134"/>
    <mergeCell ref="K128:K130"/>
    <mergeCell ref="B117:B125"/>
    <mergeCell ref="A114:A127"/>
    <mergeCell ref="B114:B116"/>
    <mergeCell ref="G117:G125"/>
    <mergeCell ref="C114:C127"/>
    <mergeCell ref="D114:D127"/>
    <mergeCell ref="E114:E127"/>
    <mergeCell ref="F114:F127"/>
    <mergeCell ref="A128:A134"/>
    <mergeCell ref="B128:B134"/>
    <mergeCell ref="C128:C134"/>
    <mergeCell ref="D128:D134"/>
    <mergeCell ref="E128:E134"/>
    <mergeCell ref="G114:G116"/>
    <mergeCell ref="F128:F134"/>
    <mergeCell ref="G128:G130"/>
    <mergeCell ref="H128:H130"/>
    <mergeCell ref="A135:A137"/>
    <mergeCell ref="B135:B137"/>
    <mergeCell ref="C135:C137"/>
    <mergeCell ref="D135:D137"/>
    <mergeCell ref="E135:E137"/>
    <mergeCell ref="F135:F137"/>
    <mergeCell ref="A147:B147"/>
    <mergeCell ref="C147:F147"/>
    <mergeCell ref="H147:K147"/>
    <mergeCell ref="G138:G139"/>
    <mergeCell ref="J135:J137"/>
    <mergeCell ref="K135:K137"/>
    <mergeCell ref="H138:H139"/>
    <mergeCell ref="I138:I139"/>
    <mergeCell ref="J138:J139"/>
    <mergeCell ref="K138:K139"/>
    <mergeCell ref="H140:H142"/>
    <mergeCell ref="I140:I142"/>
    <mergeCell ref="J140:J142"/>
    <mergeCell ref="K140:K142"/>
    <mergeCell ref="C138:C143"/>
    <mergeCell ref="D138:D143"/>
    <mergeCell ref="E138:E143"/>
    <mergeCell ref="F138:F143"/>
    <mergeCell ref="M147:N147"/>
    <mergeCell ref="O147:P147"/>
    <mergeCell ref="Q147:R147"/>
    <mergeCell ref="A144:B144"/>
    <mergeCell ref="C144:S144"/>
    <mergeCell ref="A145:B145"/>
    <mergeCell ref="C145:S145"/>
    <mergeCell ref="A146:B146"/>
    <mergeCell ref="C146:S146"/>
    <mergeCell ref="Q166:Q167"/>
    <mergeCell ref="R166:R167"/>
    <mergeCell ref="S148:S149"/>
    <mergeCell ref="P148:P149"/>
    <mergeCell ref="Q148:Q149"/>
    <mergeCell ref="R148:R149"/>
    <mergeCell ref="A150:A161"/>
    <mergeCell ref="B150:B161"/>
    <mergeCell ref="C150:C161"/>
    <mergeCell ref="D150:D161"/>
    <mergeCell ref="E150:E161"/>
    <mergeCell ref="F150:F161"/>
    <mergeCell ref="M148:M149"/>
    <mergeCell ref="N148:N149"/>
    <mergeCell ref="O148:O149"/>
    <mergeCell ref="A148:A149"/>
    <mergeCell ref="B148:B149"/>
    <mergeCell ref="C148:F148"/>
    <mergeCell ref="G148:G149"/>
    <mergeCell ref="H148:K148"/>
    <mergeCell ref="L148:L149"/>
    <mergeCell ref="G160:G161"/>
    <mergeCell ref="H160:H161"/>
    <mergeCell ref="I160:I161"/>
    <mergeCell ref="E168:E173"/>
    <mergeCell ref="F168:F173"/>
    <mergeCell ref="A162:B162"/>
    <mergeCell ref="C162:S162"/>
    <mergeCell ref="B166:B167"/>
    <mergeCell ref="C166:F166"/>
    <mergeCell ref="G166:G167"/>
    <mergeCell ref="H166:K166"/>
    <mergeCell ref="L166:L167"/>
    <mergeCell ref="A163:B163"/>
    <mergeCell ref="C163:S163"/>
    <mergeCell ref="A164:B164"/>
    <mergeCell ref="C164:S164"/>
    <mergeCell ref="A165:B165"/>
    <mergeCell ref="C165:F165"/>
    <mergeCell ref="H165:K165"/>
    <mergeCell ref="M165:N165"/>
    <mergeCell ref="O165:P165"/>
    <mergeCell ref="Q165:R165"/>
    <mergeCell ref="S166:S167"/>
    <mergeCell ref="M166:M167"/>
    <mergeCell ref="N166:N167"/>
    <mergeCell ref="O166:O167"/>
    <mergeCell ref="P166:P167"/>
    <mergeCell ref="H171:H173"/>
    <mergeCell ref="I171:I173"/>
    <mergeCell ref="J171:J173"/>
    <mergeCell ref="K171:K173"/>
    <mergeCell ref="G180:G181"/>
    <mergeCell ref="G178:G179"/>
    <mergeCell ref="G168:G169"/>
    <mergeCell ref="H178:H179"/>
    <mergeCell ref="I178:I179"/>
    <mergeCell ref="J178:J179"/>
    <mergeCell ref="K178:K179"/>
    <mergeCell ref="H180:H181"/>
    <mergeCell ref="I180:I181"/>
    <mergeCell ref="J180:J181"/>
    <mergeCell ref="K180:K181"/>
    <mergeCell ref="H174:H176"/>
    <mergeCell ref="I174:I176"/>
    <mergeCell ref="J174:J176"/>
    <mergeCell ref="K174:K176"/>
    <mergeCell ref="S196:S202"/>
    <mergeCell ref="G201:G202"/>
    <mergeCell ref="H201:H202"/>
    <mergeCell ref="I201:I202"/>
    <mergeCell ref="J201:J202"/>
    <mergeCell ref="K201:K202"/>
    <mergeCell ref="M187:M188"/>
    <mergeCell ref="N187:N188"/>
    <mergeCell ref="O187:O188"/>
    <mergeCell ref="G187:G188"/>
    <mergeCell ref="H187:K187"/>
    <mergeCell ref="L187:L188"/>
    <mergeCell ref="I190:I191"/>
    <mergeCell ref="J190:J191"/>
    <mergeCell ref="K190:K191"/>
    <mergeCell ref="G192:G194"/>
    <mergeCell ref="H192:H194"/>
    <mergeCell ref="I192:I194"/>
    <mergeCell ref="G196:G197"/>
    <mergeCell ref="H196:H197"/>
    <mergeCell ref="I196:I197"/>
    <mergeCell ref="J196:J197"/>
    <mergeCell ref="K196:K197"/>
    <mergeCell ref="R187:R188"/>
    <mergeCell ref="A221:A223"/>
    <mergeCell ref="B221:B223"/>
    <mergeCell ref="C221:C223"/>
    <mergeCell ref="D221:D223"/>
    <mergeCell ref="E221:E223"/>
    <mergeCell ref="F221:F223"/>
    <mergeCell ref="A213:A217"/>
    <mergeCell ref="B213:B217"/>
    <mergeCell ref="C213:C217"/>
    <mergeCell ref="A218:A220"/>
    <mergeCell ref="B218:B220"/>
    <mergeCell ref="C218:C220"/>
    <mergeCell ref="D218:D220"/>
    <mergeCell ref="E218:E220"/>
    <mergeCell ref="F218:F220"/>
    <mergeCell ref="D213:D217"/>
    <mergeCell ref="E213:E217"/>
    <mergeCell ref="F213:F217"/>
    <mergeCell ref="C168:C173"/>
    <mergeCell ref="A196:A202"/>
    <mergeCell ref="B196:B202"/>
    <mergeCell ref="C196:C202"/>
    <mergeCell ref="D196:D202"/>
    <mergeCell ref="E196:E202"/>
    <mergeCell ref="G218:G220"/>
    <mergeCell ref="H218:H220"/>
    <mergeCell ref="G213:G217"/>
    <mergeCell ref="H213:H217"/>
    <mergeCell ref="A208:A212"/>
    <mergeCell ref="B208:B212"/>
    <mergeCell ref="C208:C212"/>
    <mergeCell ref="D208:D212"/>
    <mergeCell ref="E208:E212"/>
    <mergeCell ref="F208:F212"/>
    <mergeCell ref="G209:G210"/>
    <mergeCell ref="H209:H210"/>
    <mergeCell ref="F196:F202"/>
    <mergeCell ref="A203:A207"/>
    <mergeCell ref="B203:B207"/>
    <mergeCell ref="C203:C207"/>
    <mergeCell ref="F203:F207"/>
    <mergeCell ref="G171:G173"/>
    <mergeCell ref="B31:B35"/>
    <mergeCell ref="A186:B186"/>
    <mergeCell ref="C186:F186"/>
    <mergeCell ref="H186:K186"/>
    <mergeCell ref="A174:A179"/>
    <mergeCell ref="B174:B179"/>
    <mergeCell ref="C174:C179"/>
    <mergeCell ref="D174:D179"/>
    <mergeCell ref="E174:E179"/>
    <mergeCell ref="A180:A182"/>
    <mergeCell ref="B180:B182"/>
    <mergeCell ref="C180:C182"/>
    <mergeCell ref="D180:D182"/>
    <mergeCell ref="A166:A167"/>
    <mergeCell ref="A183:B183"/>
    <mergeCell ref="C183:S183"/>
    <mergeCell ref="A184:B184"/>
    <mergeCell ref="C184:S184"/>
    <mergeCell ref="A185:B185"/>
    <mergeCell ref="C185:S185"/>
    <mergeCell ref="E180:E182"/>
    <mergeCell ref="A168:A173"/>
    <mergeCell ref="J152:J158"/>
    <mergeCell ref="B168:B173"/>
    <mergeCell ref="K152:K158"/>
    <mergeCell ref="S138:S139"/>
    <mergeCell ref="G140:G142"/>
    <mergeCell ref="B138:B143"/>
    <mergeCell ref="A138:A143"/>
    <mergeCell ref="G174:G176"/>
    <mergeCell ref="A189:A195"/>
    <mergeCell ref="B189:B195"/>
    <mergeCell ref="G190:G191"/>
    <mergeCell ref="H190:H191"/>
    <mergeCell ref="A187:A188"/>
    <mergeCell ref="B187:B188"/>
    <mergeCell ref="C187:F187"/>
    <mergeCell ref="J192:J194"/>
    <mergeCell ref="K192:K194"/>
    <mergeCell ref="M186:N186"/>
    <mergeCell ref="O186:P186"/>
    <mergeCell ref="Q186:R186"/>
    <mergeCell ref="F180:F182"/>
    <mergeCell ref="F174:F179"/>
    <mergeCell ref="S187:S188"/>
    <mergeCell ref="P187:P188"/>
    <mergeCell ref="Q187:Q188"/>
    <mergeCell ref="D168:D173"/>
    <mergeCell ref="K131:K132"/>
    <mergeCell ref="I133:I134"/>
    <mergeCell ref="J133:J134"/>
    <mergeCell ref="K133:K134"/>
    <mergeCell ref="I128:I130"/>
    <mergeCell ref="J128:J130"/>
    <mergeCell ref="J64:J66"/>
    <mergeCell ref="K64:K66"/>
    <mergeCell ref="C189:C195"/>
    <mergeCell ref="D189:D195"/>
    <mergeCell ref="E189:E195"/>
    <mergeCell ref="F189:F195"/>
    <mergeCell ref="H150:H151"/>
    <mergeCell ref="I150:I151"/>
    <mergeCell ref="J150:J151"/>
    <mergeCell ref="K150:K151"/>
    <mergeCell ref="H168:H169"/>
    <mergeCell ref="I168:I169"/>
    <mergeCell ref="J168:J169"/>
    <mergeCell ref="K168:K169"/>
    <mergeCell ref="J160:J161"/>
    <mergeCell ref="K160:K161"/>
    <mergeCell ref="H152:H158"/>
    <mergeCell ref="I152:I158"/>
    <mergeCell ref="K206:K207"/>
    <mergeCell ref="C224:C225"/>
    <mergeCell ref="D224:D225"/>
    <mergeCell ref="E224:E225"/>
    <mergeCell ref="F224:F225"/>
    <mergeCell ref="H224:H225"/>
    <mergeCell ref="I224:I225"/>
    <mergeCell ref="J224:J225"/>
    <mergeCell ref="K224:K225"/>
    <mergeCell ref="J209:J210"/>
    <mergeCell ref="K209:K210"/>
    <mergeCell ref="J218:J220"/>
    <mergeCell ref="K218:K220"/>
    <mergeCell ref="J213:J217"/>
    <mergeCell ref="K213:K217"/>
    <mergeCell ref="D203:D207"/>
    <mergeCell ref="E203:E207"/>
    <mergeCell ref="I218:I220"/>
    <mergeCell ref="I213:I217"/>
    <mergeCell ref="I209:I210"/>
    <mergeCell ref="H206:H207"/>
    <mergeCell ref="I206:I207"/>
    <mergeCell ref="J206:J207"/>
  </mergeCells>
  <pageMargins left="0.7" right="0.7" top="0.75" bottom="0.75" header="0.3" footer="0.3"/>
  <pageSetup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1" sqref="A11"/>
    </sheetView>
  </sheetViews>
  <sheetFormatPr baseColWidth="10" defaultRowHeight="14.4" x14ac:dyDescent="0.3"/>
  <cols>
    <col min="1" max="1" width="42.21875" bestFit="1" customWidth="1"/>
  </cols>
  <sheetData>
    <row r="1" spans="1:1" x14ac:dyDescent="0.3">
      <c r="A1" t="s">
        <v>242</v>
      </c>
    </row>
    <row r="2" spans="1:1" x14ac:dyDescent="0.3">
      <c r="A2" t="s">
        <v>244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323</v>
      </c>
    </row>
    <row r="7" spans="1:1" x14ac:dyDescent="0.3">
      <c r="A7" t="s">
        <v>324</v>
      </c>
    </row>
    <row r="8" spans="1:1" x14ac:dyDescent="0.3">
      <c r="A8" t="s">
        <v>325</v>
      </c>
    </row>
    <row r="9" spans="1:1" x14ac:dyDescent="0.3">
      <c r="A9" t="s">
        <v>326</v>
      </c>
    </row>
    <row r="10" spans="1:1" x14ac:dyDescent="0.3">
      <c r="A10" t="s">
        <v>327</v>
      </c>
    </row>
    <row r="11" spans="1:1" x14ac:dyDescent="0.3">
      <c r="A11" t="s">
        <v>328</v>
      </c>
    </row>
    <row r="12" spans="1:1" x14ac:dyDescent="0.3">
      <c r="A12" t="s">
        <v>329</v>
      </c>
    </row>
    <row r="13" spans="1:1" x14ac:dyDescent="0.3">
      <c r="A13" t="s">
        <v>330</v>
      </c>
    </row>
    <row r="14" spans="1:1" x14ac:dyDescent="0.3">
      <c r="A14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MAO versión final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Windows;YOLANDA U</dc:creator>
  <cp:lastModifiedBy>Usuario de Windows</cp:lastModifiedBy>
  <dcterms:created xsi:type="dcterms:W3CDTF">2020-04-10T05:03:08Z</dcterms:created>
  <dcterms:modified xsi:type="dcterms:W3CDTF">2020-05-14T18:09:17Z</dcterms:modified>
</cp:coreProperties>
</file>