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9420" windowHeight="4500" activeTab="0"/>
  </bookViews>
  <sheets>
    <sheet name="GENERAL" sheetId="1" r:id="rId1"/>
    <sheet name="EJECUCION DE YS-10-2021" sheetId="2" r:id="rId2"/>
    <sheet name="COMPARATIVO YS 10-20 VS 10-21" sheetId="3" r:id="rId3"/>
    <sheet name="COMPARATIVO YS del 16 al 20" sheetId="4" r:id="rId4"/>
    <sheet name="FTO" sheetId="5" r:id="rId5"/>
    <sheet name="FTO - INV" sheetId="6" r:id="rId6"/>
    <sheet name="GASTOS OCT20-OCT21" sheetId="7" r:id="rId7"/>
    <sheet name="GRAF-EJEC-GTOS" sheetId="8" r:id="rId8"/>
  </sheets>
  <definedNames>
    <definedName name="_xlnm.Print_Area" localSheetId="1">'EJECUCION DE YS-10-2021'!$B$1:$F$62</definedName>
    <definedName name="_xlnm.Print_Area" localSheetId="4">'FTO'!$B$1:$T$24</definedName>
  </definedNames>
  <calcPr fullCalcOnLoad="1"/>
</workbook>
</file>

<file path=xl/sharedStrings.xml><?xml version="1.0" encoding="utf-8"?>
<sst xmlns="http://schemas.openxmlformats.org/spreadsheetml/2006/main" count="326" uniqueCount="214">
  <si>
    <t>CONCEPTO</t>
  </si>
  <si>
    <t>INGRESOS CORRIENTES</t>
  </si>
  <si>
    <t>RECURSOS DE CAPITAL</t>
  </si>
  <si>
    <t>APORTES DEL PRESUPUESTO NACIONAL</t>
  </si>
  <si>
    <t>FUNCIONAMIENTO</t>
  </si>
  <si>
    <t>INVERSION</t>
  </si>
  <si>
    <t>TOTAL INGRESOS</t>
  </si>
  <si>
    <t>GASTOS DE PERSONAL</t>
  </si>
  <si>
    <t>APORTE NACIONAL</t>
  </si>
  <si>
    <t>RENTAS PROPIAS</t>
  </si>
  <si>
    <t>TOTAL   FUNCIONAMIENTO</t>
  </si>
  <si>
    <t xml:space="preserve">TRANSFERENCIAS </t>
  </si>
  <si>
    <t>TOTAL</t>
  </si>
  <si>
    <t xml:space="preserve">GASTOS DE PERSONAL </t>
  </si>
  <si>
    <t>TRANSFERENCIAS</t>
  </si>
  <si>
    <t>TOTALES</t>
  </si>
  <si>
    <t>Apropiación Total</t>
  </si>
  <si>
    <t xml:space="preserve">Ejecución Definitiva </t>
  </si>
  <si>
    <t>Apropiación Definitiva</t>
  </si>
  <si>
    <t>SALDO SIN EJECUTAR</t>
  </si>
  <si>
    <t>APRO. SIN EJECUTAR</t>
  </si>
  <si>
    <t>TRIBUTARIOS</t>
  </si>
  <si>
    <t xml:space="preserve">VENTA DE BIENES Y SERVICIOS </t>
  </si>
  <si>
    <t>Material vegetal e hidrobiologico</t>
  </si>
  <si>
    <t>Jardín Botánico Chimayoy</t>
  </si>
  <si>
    <t xml:space="preserve">APORTES DE OTRAS ENTIDADES     </t>
  </si>
  <si>
    <t xml:space="preserve">RECURSOS DEL BALANCE                       </t>
  </si>
  <si>
    <t>FUENTES</t>
  </si>
  <si>
    <t>APROBADO</t>
  </si>
  <si>
    <t xml:space="preserve">EJECUTADO </t>
  </si>
  <si>
    <t>DIFERENCIA</t>
  </si>
  <si>
    <t>TOTAL </t>
  </si>
  <si>
    <t xml:space="preserve">% SIN  ejecución </t>
  </si>
  <si>
    <t>I      N      G      R       E     S       O       S</t>
  </si>
  <si>
    <t>G       A        S        T        O          S</t>
  </si>
  <si>
    <t>4=1+2+3</t>
  </si>
  <si>
    <t>8=5+6+7</t>
  </si>
  <si>
    <t>Excedentes o (Déficit) Presupuestal</t>
  </si>
  <si>
    <t>Tasas por Aprovechamiento Forestal</t>
  </si>
  <si>
    <t>Licencias, Permisos y Trámites Ambientales</t>
  </si>
  <si>
    <t>Multas y Sanciones</t>
  </si>
  <si>
    <t>RECAUDOS</t>
  </si>
  <si>
    <t>SALDO</t>
  </si>
  <si>
    <t>VAR % APRO/RECAU</t>
  </si>
  <si>
    <t>VAR % APROB/SALDO</t>
  </si>
  <si>
    <t>Sobretasa Ambiental</t>
  </si>
  <si>
    <t>Porcentaje Ambiental</t>
  </si>
  <si>
    <t>OPERACIONES COMERCIALES</t>
  </si>
  <si>
    <t>Transferencias del sector eléctrico</t>
  </si>
  <si>
    <t>Convenios</t>
  </si>
  <si>
    <t xml:space="preserve">OTROS INGRESOS                                                   </t>
  </si>
  <si>
    <t>RENDIMIENTOS INVERSIONES FINANCIERAS</t>
  </si>
  <si>
    <r>
      <rPr>
        <b/>
        <sz val="8"/>
        <rFont val="Arial"/>
        <family val="2"/>
      </rPr>
      <t>Elaboró</t>
    </r>
    <r>
      <rPr>
        <sz val="8"/>
        <rFont val="Arial"/>
        <family val="2"/>
      </rPr>
      <t>:</t>
    </r>
    <r>
      <rPr>
        <sz val="10"/>
        <rFont val="Arial"/>
        <family val="0"/>
      </rPr>
      <t xml:space="preserve"> </t>
    </r>
    <r>
      <rPr>
        <i/>
        <sz val="12"/>
        <rFont val="Edwardian Script ITC"/>
        <family val="4"/>
      </rPr>
      <t>J</t>
    </r>
    <r>
      <rPr>
        <i/>
        <sz val="14"/>
        <rFont val="Edwardian Script ITC"/>
        <family val="4"/>
      </rPr>
      <t>ackeline Narváez</t>
    </r>
  </si>
  <si>
    <r>
      <rPr>
        <b/>
        <sz val="8"/>
        <rFont val="Arial"/>
        <family val="2"/>
      </rPr>
      <t>Fuente:</t>
    </r>
    <r>
      <rPr>
        <b/>
        <sz val="10"/>
        <rFont val="Arial"/>
        <family val="2"/>
      </rPr>
      <t xml:space="preserve"> </t>
    </r>
    <r>
      <rPr>
        <sz val="14"/>
        <rFont val="Edwardian Script ITC"/>
        <family val="4"/>
      </rPr>
      <t>Financiera</t>
    </r>
  </si>
  <si>
    <t xml:space="preserve">Otros Ingresos                                             </t>
  </si>
  <si>
    <t xml:space="preserve">Excedentes Financieros - Rec 20                          </t>
  </si>
  <si>
    <t xml:space="preserve">Excedentes Financieros - Rec 21                          </t>
  </si>
  <si>
    <t>VARIACIÓN</t>
  </si>
  <si>
    <t>INVERSIÓN</t>
  </si>
  <si>
    <t>CORPORACIÓN AUTÓNOMA REGIONAL DE NARIÑO</t>
  </si>
  <si>
    <t>PRESUPUESTO POR CONCEPTO Y FUENTE DE FINANCIACIÓN</t>
  </si>
  <si>
    <t>ANALISIS PRESUPUESTAL DE GASTOS VS EJECUCIÓN</t>
  </si>
  <si>
    <t>MINISTERIO DE AMBIENTE Y DESARROLLO SOSTENIBLE</t>
  </si>
  <si>
    <t>FUENTES DE RECURSOS</t>
  </si>
  <si>
    <t>PART</t>
  </si>
  <si>
    <t xml:space="preserve">PROPIOS </t>
  </si>
  <si>
    <t>NACIÓN</t>
  </si>
  <si>
    <t>DESTINACIÓN</t>
  </si>
  <si>
    <t>Cifras en miles de pesos</t>
  </si>
  <si>
    <t xml:space="preserve">%  ejecución </t>
  </si>
  <si>
    <t>RECUPERACIÓN DE CARTERA</t>
  </si>
  <si>
    <t>Tasa Retributiva e Intereses</t>
  </si>
  <si>
    <t>OTROS RECURSOS DEL BALANCE</t>
  </si>
  <si>
    <t>" C O R  P O  N  A  R  I  Ñ  O"</t>
  </si>
  <si>
    <t>NIT: 891.222.322-2</t>
  </si>
  <si>
    <t xml:space="preserve">CORPORACIÓN AUTÓNOMA REGIONAL DE NARIÑO </t>
  </si>
  <si>
    <t>"C O R P O N A R I Ñ O"</t>
  </si>
  <si>
    <t xml:space="preserve">Rendimientos Financieros </t>
  </si>
  <si>
    <t>Tasas por Uso del Agua e Intereses</t>
  </si>
  <si>
    <t>Sobretasa Ambiental por compensación Reguardos Indígenas e Intereses</t>
  </si>
  <si>
    <t>Otros Deudores</t>
  </si>
  <si>
    <t>Cancelación de Reservas</t>
  </si>
  <si>
    <t xml:space="preserve">CORPORACIÓN AUTONOMA REGIONAL DE NARIÑO </t>
  </si>
  <si>
    <t>PRESUPUESTO   DE   FUNCIONAMIENTO   POR   FUENTE   Y   CONCEPTO</t>
  </si>
  <si>
    <t>%  Ejecutado</t>
  </si>
  <si>
    <t>% SIN Ejecución</t>
  </si>
  <si>
    <t>"CORPONARIÑO"</t>
  </si>
  <si>
    <t>FONDO DE COMPENSACION AMBIENTAL</t>
  </si>
  <si>
    <r>
      <t>Elaboró</t>
    </r>
    <r>
      <rPr>
        <sz val="11"/>
        <rFont val="Arial"/>
        <family val="2"/>
      </rPr>
      <t xml:space="preserve">: </t>
    </r>
    <r>
      <rPr>
        <i/>
        <sz val="11"/>
        <rFont val="Edwardian Script ITC"/>
        <family val="4"/>
      </rPr>
      <t>Jackeline Narváez</t>
    </r>
  </si>
  <si>
    <r>
      <t xml:space="preserve">Fuente: </t>
    </r>
    <r>
      <rPr>
        <sz val="11"/>
        <rFont val="Edwardian Script ITC"/>
        <family val="4"/>
      </rPr>
      <t>Financiera</t>
    </r>
  </si>
  <si>
    <t>PRESUPUESTO DE GASTOS VS. EJECUCIÓN:</t>
  </si>
  <si>
    <t>5=1+2+3+4</t>
  </si>
  <si>
    <t>10=6+7+8+9</t>
  </si>
  <si>
    <t>12=2+7</t>
  </si>
  <si>
    <t>11=1+6</t>
  </si>
  <si>
    <t>13=3+8</t>
  </si>
  <si>
    <t>15=11+12+13+14</t>
  </si>
  <si>
    <t>C  O  N  C E  P  T  O</t>
  </si>
  <si>
    <t>VAR % PPTO APRO</t>
  </si>
  <si>
    <t>VAR % RECAUDOS</t>
  </si>
  <si>
    <r>
      <t xml:space="preserve">Fuente: </t>
    </r>
    <r>
      <rPr>
        <sz val="10"/>
        <rFont val="Edwardian Script ITC"/>
        <family val="4"/>
      </rPr>
      <t>Financiera</t>
    </r>
  </si>
  <si>
    <t>2  0  1  6</t>
  </si>
  <si>
    <t>Cifras en pesos ($)</t>
  </si>
  <si>
    <t>Otros Recursos del Balance</t>
  </si>
  <si>
    <t>F.C.A</t>
  </si>
  <si>
    <t>Diferencial Cambiario</t>
  </si>
  <si>
    <t>2  0  1  7</t>
  </si>
  <si>
    <t>Vigencias Expiradas</t>
  </si>
  <si>
    <t>CORPORACIÓN AUTÓNOMA REGIONAL DE NARIÑO "CORPONARIÑO"</t>
  </si>
  <si>
    <t>IDENTIFICACIÓN</t>
  </si>
  <si>
    <t xml:space="preserve">DESCRIPCIÓN </t>
  </si>
  <si>
    <t>V  I  G  E  N  C  I  A  S</t>
  </si>
  <si>
    <t>VARIACIÓN % DE RECAUDO</t>
  </si>
  <si>
    <t xml:space="preserve">PRESUPUESTAL </t>
  </si>
  <si>
    <t>03 -</t>
  </si>
  <si>
    <t>1. INGRESOS PROPIOS (A+B)</t>
  </si>
  <si>
    <t>0301 -</t>
  </si>
  <si>
    <t>A. INGRESOS CORRIENTES</t>
  </si>
  <si>
    <t>030110 -</t>
  </si>
  <si>
    <t>03011010 - 20</t>
  </si>
  <si>
    <t>SOBRETASA AMBIENTAL</t>
  </si>
  <si>
    <t>030120 -</t>
  </si>
  <si>
    <t>NO TRIBUTARIOS</t>
  </si>
  <si>
    <t>03012001 -</t>
  </si>
  <si>
    <t>VENTA DE BIENES Y SERVICIOS</t>
  </si>
  <si>
    <t>03012003 -</t>
  </si>
  <si>
    <t>03012006 -</t>
  </si>
  <si>
    <t>03012008 -</t>
  </si>
  <si>
    <t>OTROS INGRESOS</t>
  </si>
  <si>
    <t>0302 -</t>
  </si>
  <si>
    <t>B. RECURSOS DE CAPITAL</t>
  </si>
  <si>
    <t>04 -</t>
  </si>
  <si>
    <t>2. RECURSOS DE LA NACION</t>
  </si>
  <si>
    <t>0401 -</t>
  </si>
  <si>
    <t xml:space="preserve">Total Entidad </t>
  </si>
  <si>
    <t xml:space="preserve">                                                                                                        </t>
  </si>
  <si>
    <t>Tabla No: 9 (miles de $)</t>
  </si>
  <si>
    <t>OBLIGACIONES</t>
  </si>
  <si>
    <t>$</t>
  </si>
  <si>
    <t>%</t>
  </si>
  <si>
    <t xml:space="preserve">A. </t>
  </si>
  <si>
    <t>F U N C I O N A M I E N T O</t>
  </si>
  <si>
    <t>TRANSFERENCIAS CORRIENTES</t>
  </si>
  <si>
    <t xml:space="preserve">C. </t>
  </si>
  <si>
    <t>I N V E R S I Ó N</t>
  </si>
  <si>
    <t>Total Variación Presupuestal</t>
  </si>
  <si>
    <t xml:space="preserve">ANÁLISIS COMPARATIVO DE LA EJECUCIÓN  DE INGRESOS CON LA VIGENCIA ANTERIOR </t>
  </si>
  <si>
    <t>INGRESOS PROPIOS</t>
  </si>
  <si>
    <t>TASA Y DERECHOS ADMINISTRATIVOS</t>
  </si>
  <si>
    <t>EVALUACION DE LICENCIAS Y TRAMITES AMBIENTALES</t>
  </si>
  <si>
    <t>SEGUIMIENTO A LICENCIAS Y TRAMITES AMBIENTALES</t>
  </si>
  <si>
    <t>TASA RETRIBUTIVA</t>
  </si>
  <si>
    <t>TASA RETRIBUTIVA Y COMPENSATORIA VIGENCIA ACTUAL</t>
  </si>
  <si>
    <t>INTERESES TASA RETRIBUTIVA Y COMPENSATORIA VIGENCIA ACTUAL</t>
  </si>
  <si>
    <t>TASA RETRIBUTIVA VIGENCIAS ANTERIORES</t>
  </si>
  <si>
    <t>INTERESES TASA RETRIBUTIVA VIGENCIAS ANTERIORES</t>
  </si>
  <si>
    <t>TASA POR USO DE AGUA</t>
  </si>
  <si>
    <t>TASA POR USO DE AGUA VIGENCIA ACTUAL</t>
  </si>
  <si>
    <t>INTERESES TASA POR USO DE AGUA VIGENCIA ACTUAL</t>
  </si>
  <si>
    <t>TASA POR USO DE AGUA VIGENCIAS ANTERIORES</t>
  </si>
  <si>
    <t>INTERESES TASA POR USO DE AGUA VIGENCIAS ANTERIORES</t>
  </si>
  <si>
    <t>TASA APROVECHAMIENTO FORESTAL</t>
  </si>
  <si>
    <t>MULTAS, SANCIONES E INTERESES DE MORA</t>
  </si>
  <si>
    <t>MULTAS Y SANCIONES</t>
  </si>
  <si>
    <t>INTERESES DE MORA</t>
  </si>
  <si>
    <t>VENTAS INCIDENTALES DE ESTABLECIMIENTOS NO DE MERCADO</t>
  </si>
  <si>
    <t>SERVICIOS PARA LA COMUNIDAD SOCIALES Y PERSONALES</t>
  </si>
  <si>
    <t>JARDIN BOTANICO CHIMAYOY</t>
  </si>
  <si>
    <t>TRANSFERENCIAS DE OTRAS UNIDADES DE GOBIERNO</t>
  </si>
  <si>
    <t>PORCENTAJE AMBIENTAL</t>
  </si>
  <si>
    <t>SOBRETASA AMBIENTAL POR COMPENSACION RESGUARDOS INDIGENAS E INTERESES</t>
  </si>
  <si>
    <t>RENDIMIENTOS FINANCIEROS</t>
  </si>
  <si>
    <t>RECURSOS DE LA ENTIDAD</t>
  </si>
  <si>
    <t>DEPÓSITOS</t>
  </si>
  <si>
    <t>APORTES NACION</t>
  </si>
  <si>
    <t>2  0  1  8</t>
  </si>
  <si>
    <t>Tasas Retributivas y Compensatorias e Intereses</t>
  </si>
  <si>
    <t>TASAS Y DERECHOS ADMINISTRATIVOS</t>
  </si>
  <si>
    <t>TRIBUTOS, MULTAS, SANCIONES</t>
  </si>
  <si>
    <t>ADQUISICION DE BIENES Y SERVICIOS</t>
  </si>
  <si>
    <t xml:space="preserve">TRIBUTOS, MULTAS, SANCIONES </t>
  </si>
  <si>
    <t>9=5+6+7+8</t>
  </si>
  <si>
    <t>10=(1+5)</t>
  </si>
  <si>
    <t>11=(6)</t>
  </si>
  <si>
    <t>12=(3+7)</t>
  </si>
  <si>
    <t>13=(3+8)</t>
  </si>
  <si>
    <t>14=(10+11+12+13)</t>
  </si>
  <si>
    <t>CLASIFICACION INGRESOS 2019</t>
  </si>
  <si>
    <t>CONVENIOS</t>
  </si>
  <si>
    <t>31263-21 CONVENIO No. 211318 DEPARTAMENTO DE NARIÑO - AUNAR ESFUERZOS ECONOMICOS TECNICOS Y ADMINIST</t>
  </si>
  <si>
    <t>TASAS RETRIBUTIVAS</t>
  </si>
  <si>
    <t>TASA POR APROVECHAMIENTO FORESTAL</t>
  </si>
  <si>
    <t>GASTOS POR TRIBUTOS, MULTAS, SANCIONES E INTERESES DE MORA</t>
  </si>
  <si>
    <t>EXCEDENTES FINANCIEROS</t>
  </si>
  <si>
    <t>CONTRIBUCIONES</t>
  </si>
  <si>
    <t>TRANSFERENCIAS DEL SECTOR ELECTRICO</t>
  </si>
  <si>
    <t xml:space="preserve">COMPARATIVO DE LA EJECUCIÓN DEL PRESUPUESTO DE GASTOS </t>
  </si>
  <si>
    <t>ADQUISICION DE BS Y SS</t>
  </si>
  <si>
    <t>CLASIFICACION INGRESOS</t>
  </si>
  <si>
    <t>2  0  1  9</t>
  </si>
  <si>
    <r>
      <rPr>
        <b/>
        <sz val="11"/>
        <color indexed="8"/>
        <rFont val="Arial"/>
        <family val="2"/>
      </rPr>
      <t>Fuente:</t>
    </r>
    <r>
      <rPr>
        <sz val="11"/>
        <color indexed="8"/>
        <rFont val="Arial"/>
        <family val="2"/>
      </rPr>
      <t xml:space="preserve"> </t>
    </r>
    <r>
      <rPr>
        <i/>
        <sz val="9"/>
        <color indexed="8"/>
        <rFont val="Monotype Corsiva"/>
        <family val="4"/>
      </rPr>
      <t>Ejecuciones Presupuestales financiera</t>
    </r>
  </si>
  <si>
    <t>2  0  2  0</t>
  </si>
  <si>
    <t>COMPARTIVO EJECUCIÓN PRESUPUESTAL DE INGRESOS 2016 - 2020</t>
  </si>
  <si>
    <r>
      <t>INVERSION</t>
    </r>
    <r>
      <rPr>
        <sz val="10"/>
        <rFont val="Arial"/>
        <family val="0"/>
      </rPr>
      <t xml:space="preserve">                                              </t>
    </r>
  </si>
  <si>
    <t>TRANSFERENCIA DEL SECTOR ELECTRICO</t>
  </si>
  <si>
    <t>EXCEDENTES FINANCIEROS REC 20</t>
  </si>
  <si>
    <t>EXCEDENTES FINANCIEROS REC 21</t>
  </si>
  <si>
    <t>FONDO COLOMBIA EN PAZ 2019. CONTRATO 848 DE 2020 (PROYECTO CODIGO 2019- 2530004292</t>
  </si>
  <si>
    <t>A 31 DE OCTUBRE DE 2021</t>
  </si>
  <si>
    <t>EJECUCIÓN PRESUPUESTAL A 31 DE OCTUBRE 2021</t>
  </si>
  <si>
    <t>OBLIGADO</t>
  </si>
  <si>
    <t>A 31 DE OCTUBRE 2021</t>
  </si>
  <si>
    <t>Del total del presupuesto de gastos aprobado para la vigencia 2021 por valor de $35.994 (millones), corresponden $25.782 (millones) a Inversión representando el 72% y $10.212 (millones) a Funcionamiento con el 28%, de la apropiación.</t>
  </si>
  <si>
    <t>A 31 de octubre de 2021 se adquirieron obligaciones por el 33% del total del presupuesto aprobado, de las cuales el 51% corresponde a Inversión y el 49% a funcionamiento,  y con relación al presupuesto aprobado corresponde el 17% a Inversión y el 16% a funcionamiento.</t>
  </si>
</sst>
</file>

<file path=xl/styles.xml><?xml version="1.0" encoding="utf-8"?>
<styleSheet xmlns="http://schemas.openxmlformats.org/spreadsheetml/2006/main">
  <numFmts count="6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&quot;$&quot;\ * #,##0.00_);_(&quot;$&quot;\ * \(#,##0.00\);_(&quot;$&quot;\ 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_ * #,##0.00_ ;_ * \-#,##0.00_ ;_ * &quot;-&quot;??_ ;_ @_ "/>
    <numFmt numFmtId="187" formatCode="_-* #,##0\ &quot;Pts&quot;_-;\-* #,##0\ &quot;Pts&quot;_-;_-* &quot;-&quot;\ &quot;Pts&quot;_-;_-@_-"/>
    <numFmt numFmtId="188" formatCode="_-* #,##0\ _P_t_s_-;\-* #,##0\ _P_t_s_-;_-* &quot;-&quot;\ _P_t_s_-;_-@_-"/>
    <numFmt numFmtId="189" formatCode="_-* #,##0.00\ &quot;Pts&quot;_-;\-* #,##0.00\ &quot;Pts&quot;_-;_-* &quot;-&quot;??\ &quot;Pts&quot;_-;_-@_-"/>
    <numFmt numFmtId="190" formatCode="_-* #,##0.00\ _P_t_s_-;\-* #,##0.00\ _P_t_s_-;_-* &quot;-&quot;??\ _P_t_s_-;_-@_-"/>
    <numFmt numFmtId="191" formatCode="_-* #,##0.0\ _P_t_s_-;\-* #,##0.0\ _P_t_s_-;_-* &quot;-&quot;??\ _P_t_s_-;_-@_-"/>
    <numFmt numFmtId="192" formatCode="_ * #,##0.0_ ;_ * \-#,##0.0_ ;_ * &quot;-&quot;?_ ;_ @_ "/>
    <numFmt numFmtId="193" formatCode="_ * #,##0.00_ ;_ * \-#,##0.00_ ;_ * &quot;-&quot;?_ ;_ @_ "/>
    <numFmt numFmtId="194" formatCode="_-* #,##0\ _P_t_s_-;\-* #,##0\ _P_t_s_-;_-* &quot;-&quot;??\ _P_t_s_-;_-@_-"/>
    <numFmt numFmtId="195" formatCode="_(* #,##0_);_(* \(#,##0\);_(* &quot;-&quot;??_);_(@_)"/>
    <numFmt numFmtId="196" formatCode="_-* #,##0.00\ [$€]_-;\-* #,##0.00\ [$€]_-;_-* &quot;-&quot;??\ [$€]_-;_-@_-"/>
    <numFmt numFmtId="197" formatCode="_(* #,##0.0_);_(* \(#,##0.0\);_(* &quot;-&quot;?_);_(@_)"/>
    <numFmt numFmtId="198" formatCode="_-* #,##0.0\ _€_-;\-* #,##0.0\ _€_-;_-* &quot;-&quot;?\ _€_-;_-@_-"/>
    <numFmt numFmtId="199" formatCode="&quot;Sí&quot;;&quot;Sí&quot;;&quot;No&quot;"/>
    <numFmt numFmtId="200" formatCode="&quot;Verdadero&quot;;&quot;Verdadero&quot;;&quot;Falso&quot;"/>
    <numFmt numFmtId="201" formatCode="&quot;Activado&quot;;&quot;Activado&quot;;&quot;Desactivado&quot;"/>
    <numFmt numFmtId="202" formatCode="[$€-2]\ #,##0.00_);[Red]\([$€-2]\ #,##0.00\)"/>
    <numFmt numFmtId="203" formatCode="_-* #,##0.0_-;\-* #,##0.0_-;_-* &quot;-&quot;?_-;_-@_-"/>
    <numFmt numFmtId="204" formatCode="&quot;$&quot;#,##0.000;[Red]\-&quot;$&quot;#,##0.000"/>
    <numFmt numFmtId="205" formatCode="#,##0.00_);\-#,##0.00"/>
    <numFmt numFmtId="206" formatCode="#,##0.00_ ;\-#,##0.00\ "/>
    <numFmt numFmtId="207" formatCode="#,##0.000000_ ;\-#,##0.000000\ "/>
    <numFmt numFmtId="208" formatCode="0.0%"/>
    <numFmt numFmtId="209" formatCode="_-* #,##0.000\ _P_t_s_-;\-* #,##0.000\ _P_t_s_-;_-* &quot;-&quot;??\ _P_t_s_-;_-@_-"/>
    <numFmt numFmtId="210" formatCode="_-* #,##0.000_-;\-* #,##0.000_-;_-* &quot;-&quot;???_-;_-@_-"/>
    <numFmt numFmtId="211" formatCode="#,##0.0_);\-#,##0.0"/>
    <numFmt numFmtId="212" formatCode="#,##0_);\-#,##0"/>
    <numFmt numFmtId="213" formatCode="0.00000000"/>
    <numFmt numFmtId="214" formatCode="0.0000000"/>
    <numFmt numFmtId="215" formatCode="0.000000"/>
    <numFmt numFmtId="216" formatCode="0.00000"/>
    <numFmt numFmtId="217" formatCode="0.0000"/>
    <numFmt numFmtId="218" formatCode="0.000"/>
    <numFmt numFmtId="219" formatCode="[$-240A]dddd\,\ dd&quot; de &quot;mmmm&quot; de &quot;yyyy"/>
  </numFmts>
  <fonts count="9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9"/>
      <name val="Arial Narrow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u val="single"/>
      <sz val="10"/>
      <color indexed="36"/>
      <name val="Arial"/>
      <family val="2"/>
    </font>
    <font>
      <b/>
      <sz val="12"/>
      <name val="Century Schoolbook"/>
      <family val="1"/>
    </font>
    <font>
      <sz val="11"/>
      <name val="Arial"/>
      <family val="2"/>
    </font>
    <font>
      <i/>
      <sz val="12"/>
      <name val="Edwardian Script ITC"/>
      <family val="4"/>
    </font>
    <font>
      <i/>
      <sz val="14"/>
      <name val="Edwardian Script ITC"/>
      <family val="4"/>
    </font>
    <font>
      <sz val="14"/>
      <name val="Edwardian Script ITC"/>
      <family val="4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i/>
      <sz val="11"/>
      <name val="Edwardian Script ITC"/>
      <family val="4"/>
    </font>
    <font>
      <sz val="11"/>
      <name val="Edwardian Script ITC"/>
      <family val="4"/>
    </font>
    <font>
      <sz val="10"/>
      <color indexed="10"/>
      <name val="Arial"/>
      <family val="2"/>
    </font>
    <font>
      <sz val="10"/>
      <name val="Edwardian Script ITC"/>
      <family val="4"/>
    </font>
    <font>
      <sz val="10"/>
      <color indexed="8"/>
      <name val="MS Sans Serif"/>
      <family val="0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4"/>
      <color indexed="8"/>
      <name val="Times New Roman"/>
      <family val="1"/>
    </font>
    <font>
      <sz val="10"/>
      <color indexed="8"/>
      <name val="Arial"/>
      <family val="2"/>
    </font>
    <font>
      <sz val="11"/>
      <color indexed="8"/>
      <name val="Arial"/>
      <family val="2"/>
    </font>
    <font>
      <i/>
      <sz val="9"/>
      <color indexed="8"/>
      <name val="Monotype Corsiva"/>
      <family val="4"/>
    </font>
    <font>
      <b/>
      <sz val="12"/>
      <color indexed="8"/>
      <name val="Courier New"/>
      <family val="3"/>
    </font>
    <font>
      <b/>
      <sz val="12"/>
      <color indexed="8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4"/>
      <color indexed="63"/>
      <name val="Calibri"/>
      <family val="2"/>
    </font>
    <font>
      <sz val="9"/>
      <color indexed="8"/>
      <name val="Times New Roman"/>
      <family val="1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Century Schoolbook"/>
      <family val="1"/>
    </font>
    <font>
      <b/>
      <sz val="10"/>
      <color indexed="10"/>
      <name val="Arial"/>
      <family val="2"/>
    </font>
    <font>
      <sz val="10"/>
      <color indexed="60"/>
      <name val="Arial"/>
      <family val="2"/>
    </font>
    <font>
      <b/>
      <sz val="10"/>
      <color indexed="60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b/>
      <sz val="12"/>
      <color rgb="FFFF0000"/>
      <name val="Century Schoolbook"/>
      <family val="1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10"/>
      <color rgb="FFC00000"/>
      <name val="Arial"/>
      <family val="2"/>
    </font>
    <font>
      <b/>
      <sz val="10"/>
      <color rgb="FFC00000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b/>
      <sz val="14"/>
      <color theme="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2" tint="-0.09996999800205231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20" borderId="0" applyNumberFormat="0" applyBorder="0" applyAlignment="0" applyProtection="0"/>
    <xf numFmtId="0" fontId="68" fillId="21" borderId="1" applyNumberFormat="0" applyAlignment="0" applyProtection="0"/>
    <xf numFmtId="0" fontId="69" fillId="22" borderId="2" applyNumberFormat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0" applyNumberFormat="0" applyFill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73" fillId="29" borderId="1" applyNumberFormat="0" applyAlignment="0" applyProtection="0"/>
    <xf numFmtId="19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4" fillId="30" borderId="0" applyNumberFormat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75" fillId="31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6" fillId="21" borderId="6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7" applyNumberFormat="0" applyFill="0" applyAlignment="0" applyProtection="0"/>
    <xf numFmtId="0" fontId="72" fillId="0" borderId="8" applyNumberFormat="0" applyFill="0" applyAlignment="0" applyProtection="0"/>
    <xf numFmtId="0" fontId="81" fillId="0" borderId="9" applyNumberFormat="0" applyFill="0" applyAlignment="0" applyProtection="0"/>
  </cellStyleXfs>
  <cellXfs count="4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0" fontId="1" fillId="0" borderId="0" xfId="0" applyFont="1" applyBorder="1" applyAlignment="1">
      <alignment horizontal="center"/>
    </xf>
    <xf numFmtId="0" fontId="8" fillId="0" borderId="11" xfId="0" applyFont="1" applyBorder="1" applyAlignment="1">
      <alignment vertical="top" wrapText="1"/>
    </xf>
    <xf numFmtId="191" fontId="1" fillId="0" borderId="0" xfId="0" applyNumberFormat="1" applyFont="1" applyFill="1" applyAlignment="1">
      <alignment/>
    </xf>
    <xf numFmtId="191" fontId="1" fillId="0" borderId="0" xfId="50" applyNumberFormat="1" applyFont="1" applyAlignment="1">
      <alignment/>
    </xf>
    <xf numFmtId="0" fontId="7" fillId="0" borderId="0" xfId="0" applyFont="1" applyAlignment="1">
      <alignment/>
    </xf>
    <xf numFmtId="4" fontId="1" fillId="0" borderId="0" xfId="0" applyNumberFormat="1" applyFont="1" applyAlignment="1">
      <alignment/>
    </xf>
    <xf numFmtId="0" fontId="10" fillId="0" borderId="0" xfId="0" applyFont="1" applyAlignment="1">
      <alignment/>
    </xf>
    <xf numFmtId="0" fontId="1" fillId="0" borderId="12" xfId="0" applyFont="1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192" fontId="1" fillId="0" borderId="0" xfId="0" applyNumberFormat="1" applyFont="1" applyFill="1" applyBorder="1" applyAlignment="1">
      <alignment/>
    </xf>
    <xf numFmtId="193" fontId="1" fillId="0" borderId="0" xfId="0" applyNumberFormat="1" applyFont="1" applyFill="1" applyBorder="1" applyAlignment="1">
      <alignment/>
    </xf>
    <xf numFmtId="0" fontId="15" fillId="0" borderId="0" xfId="0" applyFont="1" applyAlignment="1">
      <alignment/>
    </xf>
    <xf numFmtId="194" fontId="14" fillId="0" borderId="15" xfId="0" applyNumberFormat="1" applyFont="1" applyBorder="1" applyAlignment="1">
      <alignment horizontal="center" vertical="center"/>
    </xf>
    <xf numFmtId="194" fontId="14" fillId="0" borderId="16" xfId="0" applyNumberFormat="1" applyFont="1" applyBorder="1" applyAlignment="1">
      <alignment horizontal="center" vertical="center"/>
    </xf>
    <xf numFmtId="9" fontId="0" fillId="0" borderId="0" xfId="60" applyFont="1" applyAlignment="1">
      <alignment/>
    </xf>
    <xf numFmtId="0" fontId="0" fillId="0" borderId="0" xfId="0" applyFont="1" applyAlignment="1">
      <alignment/>
    </xf>
    <xf numFmtId="191" fontId="0" fillId="0" borderId="0" xfId="50" applyNumberFormat="1" applyFont="1" applyAlignment="1">
      <alignment/>
    </xf>
    <xf numFmtId="3" fontId="7" fillId="0" borderId="10" xfId="0" applyNumberFormat="1" applyFont="1" applyFill="1" applyBorder="1" applyAlignment="1">
      <alignment vertical="top" wrapText="1"/>
    </xf>
    <xf numFmtId="0" fontId="1" fillId="0" borderId="17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194" fontId="82" fillId="0" borderId="19" xfId="0" applyNumberFormat="1" applyFont="1" applyBorder="1" applyAlignment="1">
      <alignment/>
    </xf>
    <xf numFmtId="194" fontId="82" fillId="0" borderId="21" xfId="0" applyNumberFormat="1" applyFont="1" applyBorder="1" applyAlignment="1">
      <alignment/>
    </xf>
    <xf numFmtId="194" fontId="83" fillId="0" borderId="15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Continuous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justify"/>
    </xf>
    <xf numFmtId="190" fontId="15" fillId="0" borderId="10" xfId="50" applyFont="1" applyBorder="1" applyAlignment="1">
      <alignment horizontal="right"/>
    </xf>
    <xf numFmtId="190" fontId="15" fillId="0" borderId="22" xfId="50" applyFont="1" applyBorder="1" applyAlignment="1">
      <alignment horizontal="right"/>
    </xf>
    <xf numFmtId="190" fontId="84" fillId="0" borderId="22" xfId="50" applyFont="1" applyBorder="1" applyAlignment="1">
      <alignment horizontal="right"/>
    </xf>
    <xf numFmtId="190" fontId="12" fillId="0" borderId="15" xfId="50" applyFont="1" applyBorder="1" applyAlignment="1">
      <alignment horizontal="right"/>
    </xf>
    <xf numFmtId="190" fontId="15" fillId="0" borderId="23" xfId="50" applyFont="1" applyBorder="1" applyAlignment="1">
      <alignment horizontal="center" wrapText="1"/>
    </xf>
    <xf numFmtId="190" fontId="15" fillId="0" borderId="24" xfId="50" applyFont="1" applyBorder="1" applyAlignment="1">
      <alignment horizontal="center" wrapText="1"/>
    </xf>
    <xf numFmtId="190" fontId="84" fillId="0" borderId="25" xfId="50" applyFont="1" applyBorder="1" applyAlignment="1">
      <alignment/>
    </xf>
    <xf numFmtId="190" fontId="15" fillId="0" borderId="22" xfId="50" applyFont="1" applyBorder="1" applyAlignment="1">
      <alignment horizontal="center" wrapText="1"/>
    </xf>
    <xf numFmtId="190" fontId="12" fillId="0" borderId="26" xfId="50" applyFont="1" applyBorder="1" applyAlignment="1">
      <alignment horizontal="center"/>
    </xf>
    <xf numFmtId="190" fontId="85" fillId="0" borderId="26" xfId="50" applyFont="1" applyBorder="1" applyAlignment="1">
      <alignment horizontal="center"/>
    </xf>
    <xf numFmtId="0" fontId="2" fillId="0" borderId="0" xfId="0" applyFont="1" applyAlignment="1">
      <alignment horizontal="centerContinuous"/>
    </xf>
    <xf numFmtId="0" fontId="1" fillId="0" borderId="13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" fillId="0" borderId="22" xfId="0" applyFont="1" applyBorder="1" applyAlignment="1">
      <alignment horizontal="center"/>
    </xf>
    <xf numFmtId="191" fontId="1" fillId="0" borderId="0" xfId="0" applyNumberFormat="1" applyFont="1" applyAlignment="1">
      <alignment/>
    </xf>
    <xf numFmtId="0" fontId="2" fillId="0" borderId="25" xfId="0" applyFont="1" applyBorder="1" applyAlignment="1">
      <alignment horizontal="center" vertical="justify"/>
    </xf>
    <xf numFmtId="0" fontId="2" fillId="0" borderId="22" xfId="0" applyFont="1" applyBorder="1" applyAlignment="1">
      <alignment horizontal="center"/>
    </xf>
    <xf numFmtId="0" fontId="7" fillId="0" borderId="11" xfId="0" applyFont="1" applyBorder="1" applyAlignment="1">
      <alignment vertical="justify"/>
    </xf>
    <xf numFmtId="9" fontId="7" fillId="0" borderId="10" xfId="60" applyFont="1" applyBorder="1" applyAlignment="1">
      <alignment horizontal="right"/>
    </xf>
    <xf numFmtId="190" fontId="8" fillId="0" borderId="10" xfId="0" applyNumberFormat="1" applyFont="1" applyBorder="1" applyAlignment="1">
      <alignment horizontal="right"/>
    </xf>
    <xf numFmtId="0" fontId="7" fillId="0" borderId="25" xfId="0" applyFont="1" applyBorder="1" applyAlignment="1">
      <alignment/>
    </xf>
    <xf numFmtId="9" fontId="7" fillId="0" borderId="22" xfId="60" applyFont="1" applyBorder="1" applyAlignment="1">
      <alignment horizontal="right"/>
    </xf>
    <xf numFmtId="190" fontId="8" fillId="0" borderId="22" xfId="0" applyNumberFormat="1" applyFont="1" applyBorder="1" applyAlignment="1">
      <alignment horizontal="right"/>
    </xf>
    <xf numFmtId="190" fontId="7" fillId="0" borderId="25" xfId="50" applyFont="1" applyBorder="1" applyAlignment="1">
      <alignment horizontal="left" wrapText="1"/>
    </xf>
    <xf numFmtId="0" fontId="2" fillId="0" borderId="27" xfId="0" applyFont="1" applyBorder="1" applyAlignment="1">
      <alignment horizontal="center"/>
    </xf>
    <xf numFmtId="9" fontId="2" fillId="0" borderId="15" xfId="60" applyFont="1" applyBorder="1" applyAlignment="1">
      <alignment horizontal="right"/>
    </xf>
    <xf numFmtId="0" fontId="2" fillId="0" borderId="2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7" fillId="0" borderId="25" xfId="0" applyFont="1" applyBorder="1" applyAlignment="1">
      <alignment horizontal="left" wrapText="1"/>
    </xf>
    <xf numFmtId="9" fontId="7" fillId="0" borderId="25" xfId="60" applyFont="1" applyBorder="1" applyAlignment="1">
      <alignment horizontal="center" wrapText="1"/>
    </xf>
    <xf numFmtId="9" fontId="7" fillId="0" borderId="22" xfId="60" applyFont="1" applyBorder="1" applyAlignment="1">
      <alignment horizontal="center" wrapText="1"/>
    </xf>
    <xf numFmtId="0" fontId="2" fillId="0" borderId="29" xfId="0" applyFont="1" applyBorder="1" applyAlignment="1">
      <alignment horizontal="center"/>
    </xf>
    <xf numFmtId="9" fontId="2" fillId="0" borderId="26" xfId="60" applyFont="1" applyBorder="1" applyAlignment="1">
      <alignment horizontal="center"/>
    </xf>
    <xf numFmtId="190" fontId="9" fillId="0" borderId="3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top" wrapText="1"/>
    </xf>
    <xf numFmtId="3" fontId="15" fillId="0" borderId="10" xfId="0" applyNumberFormat="1" applyFont="1" applyBorder="1" applyAlignment="1">
      <alignment vertical="top" wrapText="1"/>
    </xf>
    <xf numFmtId="3" fontId="19" fillId="0" borderId="10" xfId="0" applyNumberFormat="1" applyFont="1" applyBorder="1" applyAlignment="1">
      <alignment vertical="top" wrapText="1"/>
    </xf>
    <xf numFmtId="3" fontId="9" fillId="0" borderId="10" xfId="0" applyNumberFormat="1" applyFont="1" applyFill="1" applyBorder="1" applyAlignment="1">
      <alignment vertical="top" wrapText="1"/>
    </xf>
    <xf numFmtId="10" fontId="15" fillId="0" borderId="10" xfId="0" applyNumberFormat="1" applyFont="1" applyBorder="1" applyAlignment="1">
      <alignment vertical="top" wrapText="1"/>
    </xf>
    <xf numFmtId="10" fontId="19" fillId="0" borderId="10" xfId="60" applyNumberFormat="1" applyFont="1" applyBorder="1" applyAlignment="1">
      <alignment vertical="top" wrapText="1"/>
    </xf>
    <xf numFmtId="9" fontId="19" fillId="0" borderId="10" xfId="60" applyFont="1" applyBorder="1" applyAlignment="1">
      <alignment vertical="top" wrapText="1"/>
    </xf>
    <xf numFmtId="0" fontId="12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15" fillId="0" borderId="10" xfId="0" applyFont="1" applyBorder="1" applyAlignment="1">
      <alignment horizontal="center" vertical="top" wrapText="1"/>
    </xf>
    <xf numFmtId="0" fontId="15" fillId="0" borderId="11" xfId="0" applyFont="1" applyBorder="1" applyAlignment="1">
      <alignment vertical="top" wrapText="1"/>
    </xf>
    <xf numFmtId="3" fontId="15" fillId="0" borderId="10" xfId="0" applyNumberFormat="1" applyFont="1" applyFill="1" applyBorder="1" applyAlignment="1">
      <alignment vertical="top" wrapText="1"/>
    </xf>
    <xf numFmtId="0" fontId="19" fillId="0" borderId="11" xfId="0" applyFont="1" applyBorder="1" applyAlignment="1">
      <alignment vertical="top" wrapText="1"/>
    </xf>
    <xf numFmtId="10" fontId="19" fillId="0" borderId="10" xfId="0" applyNumberFormat="1" applyFont="1" applyBorder="1" applyAlignment="1">
      <alignment vertical="top" wrapText="1"/>
    </xf>
    <xf numFmtId="0" fontId="12" fillId="0" borderId="0" xfId="0" applyFont="1" applyFill="1" applyBorder="1" applyAlignment="1">
      <alignment/>
    </xf>
    <xf numFmtId="194" fontId="7" fillId="0" borderId="19" xfId="52" applyNumberFormat="1" applyFont="1" applyBorder="1" applyAlignment="1">
      <alignment horizontal="center" wrapText="1"/>
    </xf>
    <xf numFmtId="194" fontId="7" fillId="0" borderId="17" xfId="52" applyNumberFormat="1" applyFont="1" applyBorder="1" applyAlignment="1">
      <alignment horizontal="center" wrapText="1"/>
    </xf>
    <xf numFmtId="10" fontId="82" fillId="0" borderId="12" xfId="64" applyNumberFormat="1" applyFont="1" applyBorder="1" applyAlignment="1">
      <alignment/>
    </xf>
    <xf numFmtId="194" fontId="7" fillId="0" borderId="21" xfId="52" applyNumberFormat="1" applyFont="1" applyBorder="1" applyAlignment="1">
      <alignment horizontal="center" wrapText="1"/>
    </xf>
    <xf numFmtId="194" fontId="7" fillId="0" borderId="23" xfId="52" applyNumberFormat="1" applyFont="1" applyBorder="1" applyAlignment="1">
      <alignment horizontal="center" wrapText="1"/>
    </xf>
    <xf numFmtId="10" fontId="82" fillId="0" borderId="10" xfId="64" applyNumberFormat="1" applyFont="1" applyBorder="1" applyAlignment="1">
      <alignment/>
    </xf>
    <xf numFmtId="10" fontId="83" fillId="0" borderId="27" xfId="64" applyNumberFormat="1" applyFont="1" applyBorder="1" applyAlignment="1">
      <alignment horizontal="center" vertical="center"/>
    </xf>
    <xf numFmtId="0" fontId="23" fillId="0" borderId="11" xfId="0" applyFont="1" applyBorder="1" applyAlignment="1">
      <alignment vertical="top" wrapText="1"/>
    </xf>
    <xf numFmtId="0" fontId="12" fillId="33" borderId="25" xfId="0" applyFont="1" applyFill="1" applyBorder="1" applyAlignment="1">
      <alignment horizontal="center" vertical="top" wrapText="1"/>
    </xf>
    <xf numFmtId="3" fontId="15" fillId="0" borderId="0" xfId="0" applyNumberFormat="1" applyFont="1" applyAlignment="1">
      <alignment/>
    </xf>
    <xf numFmtId="191" fontId="86" fillId="0" borderId="0" xfId="50" applyNumberFormat="1" applyFont="1" applyAlignment="1">
      <alignment/>
    </xf>
    <xf numFmtId="191" fontId="87" fillId="0" borderId="0" xfId="50" applyNumberFormat="1" applyFont="1" applyAlignment="1">
      <alignment/>
    </xf>
    <xf numFmtId="0" fontId="2" fillId="0" borderId="22" xfId="0" applyFont="1" applyBorder="1" applyAlignment="1">
      <alignment horizontal="center" vertical="justify"/>
    </xf>
    <xf numFmtId="43" fontId="0" fillId="0" borderId="0" xfId="0" applyNumberFormat="1" applyFont="1" applyAlignment="1">
      <alignment/>
    </xf>
    <xf numFmtId="4" fontId="12" fillId="0" borderId="0" xfId="0" applyNumberFormat="1" applyFont="1" applyAlignment="1">
      <alignment/>
    </xf>
    <xf numFmtId="191" fontId="1" fillId="0" borderId="31" xfId="0" applyNumberFormat="1" applyFont="1" applyFill="1" applyBorder="1" applyAlignment="1">
      <alignment/>
    </xf>
    <xf numFmtId="191" fontId="1" fillId="0" borderId="0" xfId="0" applyNumberFormat="1" applyFont="1" applyFill="1" applyBorder="1" applyAlignment="1">
      <alignment/>
    </xf>
    <xf numFmtId="193" fontId="1" fillId="0" borderId="0" xfId="0" applyNumberFormat="1" applyFont="1" applyBorder="1" applyAlignment="1">
      <alignment/>
    </xf>
    <xf numFmtId="193" fontId="1" fillId="0" borderId="32" xfId="0" applyNumberFormat="1" applyFont="1" applyBorder="1" applyAlignment="1">
      <alignment/>
    </xf>
    <xf numFmtId="191" fontId="86" fillId="0" borderId="0" xfId="50" applyNumberFormat="1" applyFont="1" applyBorder="1" applyAlignment="1">
      <alignment/>
    </xf>
    <xf numFmtId="193" fontId="0" fillId="0" borderId="0" xfId="0" applyNumberFormat="1" applyFont="1" applyBorder="1" applyAlignment="1">
      <alignment/>
    </xf>
    <xf numFmtId="191" fontId="1" fillId="0" borderId="31" xfId="50" applyNumberFormat="1" applyFont="1" applyBorder="1" applyAlignment="1">
      <alignment/>
    </xf>
    <xf numFmtId="191" fontId="1" fillId="0" borderId="0" xfId="50" applyNumberFormat="1" applyFont="1" applyBorder="1" applyAlignment="1">
      <alignment/>
    </xf>
    <xf numFmtId="191" fontId="87" fillId="0" borderId="0" xfId="50" applyNumberFormat="1" applyFont="1" applyBorder="1" applyAlignment="1">
      <alignment/>
    </xf>
    <xf numFmtId="191" fontId="0" fillId="0" borderId="0" xfId="50" applyNumberFormat="1" applyFont="1" applyBorder="1" applyAlignment="1">
      <alignment/>
    </xf>
    <xf numFmtId="193" fontId="0" fillId="0" borderId="32" xfId="0" applyNumberFormat="1" applyFont="1" applyBorder="1" applyAlignment="1">
      <alignment/>
    </xf>
    <xf numFmtId="191" fontId="0" fillId="0" borderId="31" xfId="50" applyNumberFormat="1" applyFont="1" applyBorder="1" applyAlignment="1">
      <alignment/>
    </xf>
    <xf numFmtId="191" fontId="1" fillId="0" borderId="31" xfId="0" applyNumberFormat="1" applyFont="1" applyBorder="1" applyAlignment="1">
      <alignment/>
    </xf>
    <xf numFmtId="191" fontId="1" fillId="0" borderId="0" xfId="0" applyNumberFormat="1" applyFont="1" applyBorder="1" applyAlignment="1">
      <alignment/>
    </xf>
    <xf numFmtId="0" fontId="1" fillId="0" borderId="33" xfId="0" applyFont="1" applyFill="1" applyBorder="1" applyAlignment="1">
      <alignment horizontal="left" vertical="justify"/>
    </xf>
    <xf numFmtId="0" fontId="0" fillId="0" borderId="33" xfId="0" applyFont="1" applyFill="1" applyBorder="1" applyAlignment="1">
      <alignment horizontal="left" vertical="justify"/>
    </xf>
    <xf numFmtId="0" fontId="1" fillId="0" borderId="33" xfId="0" applyFont="1" applyBorder="1" applyAlignment="1">
      <alignment horizontal="left" vertical="justify"/>
    </xf>
    <xf numFmtId="0" fontId="0" fillId="0" borderId="33" xfId="0" applyBorder="1" applyAlignment="1">
      <alignment horizontal="left" vertical="justify"/>
    </xf>
    <xf numFmtId="0" fontId="0" fillId="0" borderId="33" xfId="0" applyFont="1" applyBorder="1" applyAlignment="1">
      <alignment horizontal="left" vertical="justify"/>
    </xf>
    <xf numFmtId="0" fontId="1" fillId="0" borderId="33" xfId="0" applyFont="1" applyBorder="1" applyAlignment="1">
      <alignment vertical="justify"/>
    </xf>
    <xf numFmtId="0" fontId="0" fillId="0" borderId="33" xfId="0" applyBorder="1" applyAlignment="1">
      <alignment vertical="justify"/>
    </xf>
    <xf numFmtId="193" fontId="0" fillId="0" borderId="32" xfId="0" applyNumberFormat="1" applyFont="1" applyFill="1" applyBorder="1" applyAlignment="1">
      <alignment/>
    </xf>
    <xf numFmtId="191" fontId="0" fillId="0" borderId="0" xfId="50" applyNumberFormat="1" applyFont="1" applyFill="1" applyAlignment="1">
      <alignment/>
    </xf>
    <xf numFmtId="197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top" wrapText="1"/>
    </xf>
    <xf numFmtId="3" fontId="2" fillId="34" borderId="10" xfId="0" applyNumberFormat="1" applyFont="1" applyFill="1" applyBorder="1" applyAlignment="1">
      <alignment vertical="top" wrapText="1"/>
    </xf>
    <xf numFmtId="3" fontId="9" fillId="34" borderId="10" xfId="0" applyNumberFormat="1" applyFont="1" applyFill="1" applyBorder="1" applyAlignment="1">
      <alignment vertical="top" wrapText="1"/>
    </xf>
    <xf numFmtId="10" fontId="2" fillId="34" borderId="10" xfId="0" applyNumberFormat="1" applyFont="1" applyFill="1" applyBorder="1" applyAlignment="1">
      <alignment vertical="top" wrapText="1"/>
    </xf>
    <xf numFmtId="10" fontId="9" fillId="34" borderId="10" xfId="60" applyNumberFormat="1" applyFont="1" applyFill="1" applyBorder="1" applyAlignment="1">
      <alignment vertical="top" wrapText="1"/>
    </xf>
    <xf numFmtId="0" fontId="2" fillId="7" borderId="10" xfId="0" applyFont="1" applyFill="1" applyBorder="1" applyAlignment="1">
      <alignment horizontal="center" vertical="center" wrapText="1"/>
    </xf>
    <xf numFmtId="0" fontId="12" fillId="7" borderId="10" xfId="0" applyFont="1" applyFill="1" applyBorder="1" applyAlignment="1">
      <alignment horizontal="center" vertical="top" wrapText="1"/>
    </xf>
    <xf numFmtId="3" fontId="2" fillId="7" borderId="10" xfId="0" applyNumberFormat="1" applyFont="1" applyFill="1" applyBorder="1" applyAlignment="1">
      <alignment vertical="top" wrapText="1"/>
    </xf>
    <xf numFmtId="3" fontId="9" fillId="7" borderId="10" xfId="0" applyNumberFormat="1" applyFont="1" applyFill="1" applyBorder="1" applyAlignment="1">
      <alignment vertical="top" wrapText="1"/>
    </xf>
    <xf numFmtId="10" fontId="2" fillId="7" borderId="10" xfId="0" applyNumberFormat="1" applyFont="1" applyFill="1" applyBorder="1" applyAlignment="1">
      <alignment vertical="top" wrapText="1"/>
    </xf>
    <xf numFmtId="10" fontId="9" fillId="7" borderId="10" xfId="60" applyNumberFormat="1" applyFont="1" applyFill="1" applyBorder="1" applyAlignment="1">
      <alignment vertical="top" wrapText="1"/>
    </xf>
    <xf numFmtId="0" fontId="12" fillId="7" borderId="10" xfId="0" applyFont="1" applyFill="1" applyBorder="1" applyAlignment="1">
      <alignment horizontal="center" vertical="center" wrapText="1"/>
    </xf>
    <xf numFmtId="0" fontId="15" fillId="7" borderId="10" xfId="0" applyFont="1" applyFill="1" applyBorder="1" applyAlignment="1">
      <alignment horizontal="center" vertical="top" wrapText="1"/>
    </xf>
    <xf numFmtId="3" fontId="12" fillId="7" borderId="10" xfId="0" applyNumberFormat="1" applyFont="1" applyFill="1" applyBorder="1" applyAlignment="1">
      <alignment vertical="top" wrapText="1"/>
    </xf>
    <xf numFmtId="3" fontId="20" fillId="7" borderId="10" xfId="0" applyNumberFormat="1" applyFont="1" applyFill="1" applyBorder="1" applyAlignment="1">
      <alignment vertical="top" wrapText="1"/>
    </xf>
    <xf numFmtId="10" fontId="12" fillId="7" borderId="10" xfId="0" applyNumberFormat="1" applyFont="1" applyFill="1" applyBorder="1" applyAlignment="1">
      <alignment vertical="top" wrapText="1"/>
    </xf>
    <xf numFmtId="10" fontId="20" fillId="7" borderId="10" xfId="0" applyNumberFormat="1" applyFont="1" applyFill="1" applyBorder="1" applyAlignment="1">
      <alignment vertical="top" wrapText="1"/>
    </xf>
    <xf numFmtId="0" fontId="12" fillId="34" borderId="25" xfId="0" applyFont="1" applyFill="1" applyBorder="1" applyAlignment="1">
      <alignment horizontal="center" vertical="top" wrapText="1"/>
    </xf>
    <xf numFmtId="0" fontId="12" fillId="9" borderId="10" xfId="0" applyFont="1" applyFill="1" applyBorder="1" applyAlignment="1">
      <alignment horizontal="center" vertical="center" wrapText="1"/>
    </xf>
    <xf numFmtId="0" fontId="15" fillId="9" borderId="10" xfId="0" applyFont="1" applyFill="1" applyBorder="1" applyAlignment="1">
      <alignment horizontal="center" vertical="top" wrapText="1"/>
    </xf>
    <xf numFmtId="3" fontId="12" fillId="9" borderId="10" xfId="0" applyNumberFormat="1" applyFont="1" applyFill="1" applyBorder="1" applyAlignment="1">
      <alignment vertical="top" wrapText="1"/>
    </xf>
    <xf numFmtId="3" fontId="20" fillId="9" borderId="10" xfId="0" applyNumberFormat="1" applyFont="1" applyFill="1" applyBorder="1" applyAlignment="1">
      <alignment vertical="top" wrapText="1"/>
    </xf>
    <xf numFmtId="10" fontId="12" fillId="9" borderId="10" xfId="0" applyNumberFormat="1" applyFont="1" applyFill="1" applyBorder="1" applyAlignment="1">
      <alignment vertical="top" wrapText="1"/>
    </xf>
    <xf numFmtId="10" fontId="20" fillId="9" borderId="10" xfId="0" applyNumberFormat="1" applyFont="1" applyFill="1" applyBorder="1" applyAlignment="1">
      <alignment vertical="top" wrapText="1"/>
    </xf>
    <xf numFmtId="0" fontId="12" fillId="35" borderId="10" xfId="0" applyFont="1" applyFill="1" applyBorder="1" applyAlignment="1">
      <alignment horizontal="center" vertical="center" wrapText="1"/>
    </xf>
    <xf numFmtId="0" fontId="15" fillId="35" borderId="10" xfId="0" applyFont="1" applyFill="1" applyBorder="1" applyAlignment="1">
      <alignment horizontal="center" vertical="top" wrapText="1"/>
    </xf>
    <xf numFmtId="3" fontId="12" fillId="35" borderId="10" xfId="0" applyNumberFormat="1" applyFont="1" applyFill="1" applyBorder="1" applyAlignment="1">
      <alignment vertical="top" wrapText="1"/>
    </xf>
    <xf numFmtId="3" fontId="20" fillId="35" borderId="10" xfId="0" applyNumberFormat="1" applyFont="1" applyFill="1" applyBorder="1" applyAlignment="1">
      <alignment vertical="top" wrapText="1"/>
    </xf>
    <xf numFmtId="10" fontId="12" fillId="35" borderId="10" xfId="0" applyNumberFormat="1" applyFont="1" applyFill="1" applyBorder="1" applyAlignment="1">
      <alignment vertical="top" wrapText="1"/>
    </xf>
    <xf numFmtId="10" fontId="20" fillId="35" borderId="10" xfId="0" applyNumberFormat="1" applyFont="1" applyFill="1" applyBorder="1" applyAlignment="1">
      <alignment vertical="top" wrapText="1"/>
    </xf>
    <xf numFmtId="0" fontId="2" fillId="36" borderId="10" xfId="0" applyFont="1" applyFill="1" applyBorder="1" applyAlignment="1">
      <alignment horizontal="center" vertical="center" wrapText="1"/>
    </xf>
    <xf numFmtId="0" fontId="12" fillId="36" borderId="10" xfId="0" applyFont="1" applyFill="1" applyBorder="1" applyAlignment="1">
      <alignment horizontal="center" vertical="top" wrapText="1"/>
    </xf>
    <xf numFmtId="3" fontId="2" fillId="36" borderId="10" xfId="0" applyNumberFormat="1" applyFont="1" applyFill="1" applyBorder="1" applyAlignment="1">
      <alignment vertical="top" wrapText="1"/>
    </xf>
    <xf numFmtId="3" fontId="9" fillId="36" borderId="10" xfId="0" applyNumberFormat="1" applyFont="1" applyFill="1" applyBorder="1" applyAlignment="1">
      <alignment vertical="top" wrapText="1"/>
    </xf>
    <xf numFmtId="10" fontId="2" fillId="36" borderId="10" xfId="0" applyNumberFormat="1" applyFont="1" applyFill="1" applyBorder="1" applyAlignment="1">
      <alignment vertical="top" wrapText="1"/>
    </xf>
    <xf numFmtId="10" fontId="9" fillId="36" borderId="10" xfId="60" applyNumberFormat="1" applyFont="1" applyFill="1" applyBorder="1" applyAlignment="1">
      <alignment vertical="top" wrapText="1"/>
    </xf>
    <xf numFmtId="0" fontId="12" fillId="36" borderId="25" xfId="0" applyFont="1" applyFill="1" applyBorder="1" applyAlignment="1">
      <alignment horizontal="center" vertical="top" wrapText="1"/>
    </xf>
    <xf numFmtId="0" fontId="2" fillId="9" borderId="10" xfId="0" applyFont="1" applyFill="1" applyBorder="1" applyAlignment="1">
      <alignment horizontal="center" vertical="center" wrapText="1"/>
    </xf>
    <xf numFmtId="0" fontId="12" fillId="9" borderId="10" xfId="0" applyFont="1" applyFill="1" applyBorder="1" applyAlignment="1">
      <alignment horizontal="center" vertical="top" wrapText="1"/>
    </xf>
    <xf numFmtId="3" fontId="2" fillId="9" borderId="10" xfId="0" applyNumberFormat="1" applyFont="1" applyFill="1" applyBorder="1" applyAlignment="1">
      <alignment vertical="top" wrapText="1"/>
    </xf>
    <xf numFmtId="3" fontId="9" fillId="9" borderId="10" xfId="0" applyNumberFormat="1" applyFont="1" applyFill="1" applyBorder="1" applyAlignment="1">
      <alignment vertical="top" wrapText="1"/>
    </xf>
    <xf numFmtId="10" fontId="2" fillId="9" borderId="10" xfId="0" applyNumberFormat="1" applyFont="1" applyFill="1" applyBorder="1" applyAlignment="1">
      <alignment vertical="top" wrapText="1"/>
    </xf>
    <xf numFmtId="10" fontId="9" fillId="9" borderId="10" xfId="60" applyNumberFormat="1" applyFont="1" applyFill="1" applyBorder="1" applyAlignment="1">
      <alignment vertical="top" wrapText="1"/>
    </xf>
    <xf numFmtId="0" fontId="25" fillId="0" borderId="0" xfId="58" applyNumberFormat="1" applyFill="1" applyBorder="1" applyAlignment="1" applyProtection="1">
      <alignment/>
      <protection/>
    </xf>
    <xf numFmtId="0" fontId="27" fillId="0" borderId="34" xfId="58" applyFont="1" applyBorder="1" applyAlignment="1">
      <alignment vertical="center"/>
      <protection/>
    </xf>
    <xf numFmtId="205" fontId="27" fillId="0" borderId="34" xfId="58" applyNumberFormat="1" applyFont="1" applyBorder="1" applyAlignment="1">
      <alignment horizontal="right" vertical="center"/>
      <protection/>
    </xf>
    <xf numFmtId="0" fontId="30" fillId="0" borderId="34" xfId="58" applyFont="1" applyFill="1" applyBorder="1" applyAlignment="1">
      <alignment vertical="center"/>
      <protection/>
    </xf>
    <xf numFmtId="205" fontId="30" fillId="0" borderId="34" xfId="58" applyNumberFormat="1" applyFont="1" applyFill="1" applyBorder="1" applyAlignment="1">
      <alignment horizontal="right" vertical="center"/>
      <protection/>
    </xf>
    <xf numFmtId="0" fontId="30" fillId="0" borderId="34" xfId="58" applyFont="1" applyBorder="1" applyAlignment="1">
      <alignment vertical="center"/>
      <protection/>
    </xf>
    <xf numFmtId="205" fontId="30" fillId="0" borderId="34" xfId="58" applyNumberFormat="1" applyFont="1" applyBorder="1" applyAlignment="1">
      <alignment horizontal="right" vertical="center"/>
      <protection/>
    </xf>
    <xf numFmtId="0" fontId="30" fillId="0" borderId="34" xfId="58" applyFont="1" applyFill="1" applyBorder="1" applyAlignment="1">
      <alignment horizontal="left" vertical="center"/>
      <protection/>
    </xf>
    <xf numFmtId="0" fontId="25" fillId="0" borderId="0" xfId="58" applyNumberFormat="1" applyFont="1" applyFill="1" applyBorder="1" applyAlignment="1" applyProtection="1">
      <alignment/>
      <protection/>
    </xf>
    <xf numFmtId="9" fontId="0" fillId="0" borderId="0" xfId="62" applyFont="1" applyFill="1" applyBorder="1" applyAlignment="1" applyProtection="1">
      <alignment/>
      <protection/>
    </xf>
    <xf numFmtId="0" fontId="30" fillId="0" borderId="35" xfId="58" applyFont="1" applyBorder="1" applyAlignment="1">
      <alignment vertical="center"/>
      <protection/>
    </xf>
    <xf numFmtId="205" fontId="30" fillId="0" borderId="36" xfId="58" applyNumberFormat="1" applyFont="1" applyBorder="1" applyAlignment="1">
      <alignment horizontal="right" vertical="center"/>
      <protection/>
    </xf>
    <xf numFmtId="0" fontId="31" fillId="0" borderId="0" xfId="58" applyNumberFormat="1" applyFont="1" applyFill="1" applyBorder="1" applyAlignment="1" applyProtection="1">
      <alignment/>
      <protection/>
    </xf>
    <xf numFmtId="0" fontId="28" fillId="0" borderId="23" xfId="58" applyNumberFormat="1" applyFont="1" applyFill="1" applyBorder="1" applyAlignment="1" applyProtection="1">
      <alignment/>
      <protection/>
    </xf>
    <xf numFmtId="0" fontId="28" fillId="0" borderId="0" xfId="58" applyNumberFormat="1" applyFont="1" applyFill="1" applyBorder="1" applyAlignment="1" applyProtection="1">
      <alignment/>
      <protection/>
    </xf>
    <xf numFmtId="0" fontId="26" fillId="0" borderId="0" xfId="58" applyNumberFormat="1" applyFont="1" applyFill="1" applyBorder="1" applyAlignment="1" applyProtection="1">
      <alignment/>
      <protection/>
    </xf>
    <xf numFmtId="0" fontId="27" fillId="0" borderId="0" xfId="58" applyNumberFormat="1" applyFont="1" applyFill="1" applyBorder="1" applyAlignment="1" applyProtection="1">
      <alignment/>
      <protection/>
    </xf>
    <xf numFmtId="0" fontId="31" fillId="0" borderId="34" xfId="58" applyFont="1" applyBorder="1" applyAlignment="1">
      <alignment vertical="center" wrapText="1"/>
      <protection/>
    </xf>
    <xf numFmtId="205" fontId="31" fillId="0" borderId="34" xfId="58" applyNumberFormat="1" applyFont="1" applyBorder="1" applyAlignment="1">
      <alignment horizontal="right" vertical="center"/>
      <protection/>
    </xf>
    <xf numFmtId="190" fontId="84" fillId="0" borderId="10" xfId="50" applyFont="1" applyBorder="1" applyAlignment="1">
      <alignment horizontal="right"/>
    </xf>
    <xf numFmtId="190" fontId="85" fillId="0" borderId="15" xfId="50" applyFont="1" applyBorder="1" applyAlignment="1">
      <alignment horizontal="right"/>
    </xf>
    <xf numFmtId="190" fontId="82" fillId="0" borderId="10" xfId="0" applyNumberFormat="1" applyFont="1" applyBorder="1" applyAlignment="1">
      <alignment horizontal="right"/>
    </xf>
    <xf numFmtId="190" fontId="88" fillId="0" borderId="37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191" fontId="0" fillId="0" borderId="0" xfId="50" applyNumberFormat="1" applyFont="1" applyFill="1" applyBorder="1" applyAlignment="1">
      <alignment/>
    </xf>
    <xf numFmtId="191" fontId="0" fillId="0" borderId="0" xfId="0" applyNumberFormat="1" applyFont="1" applyFill="1" applyBorder="1" applyAlignment="1">
      <alignment/>
    </xf>
    <xf numFmtId="193" fontId="0" fillId="0" borderId="0" xfId="0" applyNumberFormat="1" applyFont="1" applyFill="1" applyBorder="1" applyAlignment="1">
      <alignment/>
    </xf>
    <xf numFmtId="191" fontId="1" fillId="0" borderId="0" xfId="50" applyNumberFormat="1" applyFont="1" applyFill="1" applyBorder="1" applyAlignment="1">
      <alignment/>
    </xf>
    <xf numFmtId="193" fontId="1" fillId="0" borderId="32" xfId="0" applyNumberFormat="1" applyFont="1" applyFill="1" applyBorder="1" applyAlignment="1">
      <alignment/>
    </xf>
    <xf numFmtId="0" fontId="27" fillId="37" borderId="31" xfId="0" applyFont="1" applyFill="1" applyBorder="1" applyAlignment="1">
      <alignment vertical="center"/>
    </xf>
    <xf numFmtId="0" fontId="30" fillId="0" borderId="31" xfId="0" applyFont="1" applyBorder="1" applyAlignment="1">
      <alignment vertical="center"/>
    </xf>
    <xf numFmtId="0" fontId="27" fillId="0" borderId="31" xfId="0" applyFont="1" applyBorder="1" applyAlignment="1">
      <alignment vertical="center"/>
    </xf>
    <xf numFmtId="190" fontId="0" fillId="0" borderId="0" xfId="50" applyFont="1" applyAlignment="1">
      <alignment/>
    </xf>
    <xf numFmtId="43" fontId="0" fillId="0" borderId="0" xfId="0" applyNumberFormat="1" applyAlignment="1">
      <alignment/>
    </xf>
    <xf numFmtId="191" fontId="89" fillId="0" borderId="0" xfId="50" applyNumberFormat="1" applyFont="1" applyAlignment="1">
      <alignment/>
    </xf>
    <xf numFmtId="193" fontId="1" fillId="0" borderId="18" xfId="0" applyNumberFormat="1" applyFont="1" applyFill="1" applyBorder="1" applyAlignment="1">
      <alignment/>
    </xf>
    <xf numFmtId="193" fontId="1" fillId="0" borderId="38" xfId="0" applyNumberFormat="1" applyFont="1" applyFill="1" applyBorder="1" applyAlignment="1">
      <alignment/>
    </xf>
    <xf numFmtId="191" fontId="90" fillId="0" borderId="0" xfId="0" applyNumberFormat="1" applyFont="1" applyFill="1" applyAlignment="1">
      <alignment/>
    </xf>
    <xf numFmtId="191" fontId="90" fillId="0" borderId="0" xfId="0" applyNumberFormat="1" applyFont="1" applyAlignment="1">
      <alignment/>
    </xf>
    <xf numFmtId="0" fontId="15" fillId="0" borderId="23" xfId="0" applyFont="1" applyBorder="1" applyAlignment="1">
      <alignment horizontal="right"/>
    </xf>
    <xf numFmtId="0" fontId="30" fillId="0" borderId="31" xfId="0" applyFont="1" applyBorder="1" applyAlignment="1">
      <alignment vertical="justify"/>
    </xf>
    <xf numFmtId="0" fontId="1" fillId="0" borderId="0" xfId="0" applyFont="1" applyAlignment="1">
      <alignment horizontal="left"/>
    </xf>
    <xf numFmtId="206" fontId="25" fillId="0" borderId="0" xfId="58" applyNumberFormat="1" applyFill="1" applyBorder="1" applyAlignment="1" applyProtection="1">
      <alignment/>
      <protection/>
    </xf>
    <xf numFmtId="0" fontId="31" fillId="0" borderId="39" xfId="58" applyFont="1" applyBorder="1" applyAlignment="1">
      <alignment horizontal="center" vertical="center"/>
      <protection/>
    </xf>
    <xf numFmtId="191" fontId="1" fillId="37" borderId="0" xfId="50" applyNumberFormat="1" applyFont="1" applyFill="1" applyBorder="1" applyAlignment="1">
      <alignment/>
    </xf>
    <xf numFmtId="0" fontId="27" fillId="0" borderId="31" xfId="0" applyFont="1" applyFill="1" applyBorder="1" applyAlignment="1">
      <alignment vertical="center"/>
    </xf>
    <xf numFmtId="0" fontId="30" fillId="0" borderId="31" xfId="0" applyFont="1" applyFill="1" applyBorder="1" applyAlignment="1">
      <alignment vertical="center"/>
    </xf>
    <xf numFmtId="205" fontId="0" fillId="0" borderId="34" xfId="58" applyNumberFormat="1" applyFont="1" applyFill="1" applyBorder="1" applyAlignment="1">
      <alignment horizontal="right" vertical="center"/>
      <protection/>
    </xf>
    <xf numFmtId="9" fontId="0" fillId="0" borderId="34" xfId="62" applyFont="1" applyFill="1" applyBorder="1" applyAlignment="1">
      <alignment horizontal="center" vertical="center"/>
    </xf>
    <xf numFmtId="190" fontId="25" fillId="0" borderId="0" xfId="50" applyFont="1" applyFill="1" applyBorder="1" applyAlignment="1" applyProtection="1">
      <alignment/>
      <protection/>
    </xf>
    <xf numFmtId="43" fontId="25" fillId="0" borderId="0" xfId="58" applyNumberFormat="1" applyFill="1" applyBorder="1" applyAlignment="1" applyProtection="1">
      <alignment/>
      <protection/>
    </xf>
    <xf numFmtId="190" fontId="31" fillId="0" borderId="0" xfId="50" applyFont="1" applyFill="1" applyBorder="1" applyAlignment="1" applyProtection="1">
      <alignment/>
      <protection/>
    </xf>
    <xf numFmtId="205" fontId="27" fillId="0" borderId="34" xfId="58" applyNumberFormat="1" applyFont="1" applyFill="1" applyBorder="1" applyAlignment="1">
      <alignment horizontal="right" vertical="center"/>
      <protection/>
    </xf>
    <xf numFmtId="193" fontId="1" fillId="37" borderId="0" xfId="0" applyNumberFormat="1" applyFont="1" applyFill="1" applyBorder="1" applyAlignment="1">
      <alignment/>
    </xf>
    <xf numFmtId="193" fontId="1" fillId="37" borderId="32" xfId="0" applyNumberFormat="1" applyFont="1" applyFill="1" applyBorder="1" applyAlignment="1">
      <alignment/>
    </xf>
    <xf numFmtId="205" fontId="86" fillId="0" borderId="34" xfId="58" applyNumberFormat="1" applyFont="1" applyFill="1" applyBorder="1" applyAlignment="1">
      <alignment horizontal="right" vertical="center"/>
      <protection/>
    </xf>
    <xf numFmtId="9" fontId="86" fillId="0" borderId="34" xfId="62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/>
    </xf>
    <xf numFmtId="194" fontId="0" fillId="0" borderId="0" xfId="50" applyNumberFormat="1" applyFont="1" applyAlignment="1">
      <alignment/>
    </xf>
    <xf numFmtId="203" fontId="0" fillId="0" borderId="0" xfId="0" applyNumberFormat="1" applyAlignment="1">
      <alignment/>
    </xf>
    <xf numFmtId="191" fontId="90" fillId="0" borderId="0" xfId="0" applyNumberFormat="1" applyFont="1" applyFill="1" applyBorder="1" applyAlignment="1">
      <alignment/>
    </xf>
    <xf numFmtId="191" fontId="89" fillId="0" borderId="0" xfId="50" applyNumberFormat="1" applyFont="1" applyBorder="1" applyAlignment="1">
      <alignment/>
    </xf>
    <xf numFmtId="191" fontId="0" fillId="0" borderId="31" xfId="50" applyNumberFormat="1" applyFont="1" applyFill="1" applyBorder="1" applyAlignment="1">
      <alignment/>
    </xf>
    <xf numFmtId="0" fontId="0" fillId="0" borderId="31" xfId="0" applyFont="1" applyBorder="1" applyAlignment="1">
      <alignment/>
    </xf>
    <xf numFmtId="17" fontId="31" fillId="7" borderId="25" xfId="58" applyNumberFormat="1" applyFont="1" applyFill="1" applyBorder="1" applyAlignment="1" applyProtection="1">
      <alignment horizontal="center" vertical="center"/>
      <protection/>
    </xf>
    <xf numFmtId="0" fontId="26" fillId="7" borderId="10" xfId="58" applyFont="1" applyFill="1" applyBorder="1" applyAlignment="1">
      <alignment horizontal="center" vertical="center"/>
      <protection/>
    </xf>
    <xf numFmtId="0" fontId="26" fillId="7" borderId="11" xfId="58" applyFont="1" applyFill="1" applyBorder="1" applyAlignment="1">
      <alignment horizontal="center" vertical="center"/>
      <protection/>
    </xf>
    <xf numFmtId="205" fontId="38" fillId="0" borderId="0" xfId="0" applyNumberFormat="1" applyFont="1" applyFill="1" applyBorder="1" applyAlignment="1" applyProtection="1">
      <alignment horizontal="right" vertical="center"/>
      <protection/>
    </xf>
    <xf numFmtId="192" fontId="0" fillId="0" borderId="0" xfId="0" applyNumberFormat="1" applyFont="1" applyAlignment="1">
      <alignment/>
    </xf>
    <xf numFmtId="203" fontId="0" fillId="0" borderId="0" xfId="0" applyNumberFormat="1" applyFont="1" applyAlignment="1">
      <alignment/>
    </xf>
    <xf numFmtId="205" fontId="1" fillId="0" borderId="34" xfId="58" applyNumberFormat="1" applyFont="1" applyFill="1" applyBorder="1" applyAlignment="1">
      <alignment horizontal="right" vertical="center"/>
      <protection/>
    </xf>
    <xf numFmtId="9" fontId="1" fillId="0" borderId="34" xfId="62" applyFont="1" applyFill="1" applyBorder="1" applyAlignment="1">
      <alignment horizontal="center" vertical="center"/>
    </xf>
    <xf numFmtId="191" fontId="87" fillId="0" borderId="0" xfId="0" applyNumberFormat="1" applyFont="1" applyBorder="1" applyAlignment="1">
      <alignment/>
    </xf>
    <xf numFmtId="191" fontId="87" fillId="0" borderId="0" xfId="0" applyNumberFormat="1" applyFont="1" applyFill="1" applyBorder="1" applyAlignment="1">
      <alignment/>
    </xf>
    <xf numFmtId="205" fontId="15" fillId="0" borderId="40" xfId="58" applyNumberFormat="1" applyFont="1" applyBorder="1" applyAlignment="1">
      <alignment horizontal="right" vertical="center"/>
      <protection/>
    </xf>
    <xf numFmtId="9" fontId="15" fillId="0" borderId="34" xfId="63" applyFont="1" applyBorder="1" applyAlignment="1">
      <alignment horizontal="right" vertical="center"/>
    </xf>
    <xf numFmtId="9" fontId="15" fillId="0" borderId="0" xfId="60" applyFont="1" applyAlignment="1">
      <alignment/>
    </xf>
    <xf numFmtId="0" fontId="91" fillId="14" borderId="31" xfId="0" applyFont="1" applyFill="1" applyBorder="1" applyAlignment="1">
      <alignment vertical="center"/>
    </xf>
    <xf numFmtId="191" fontId="91" fillId="14" borderId="0" xfId="0" applyNumberFormat="1" applyFont="1" applyFill="1" applyBorder="1" applyAlignment="1">
      <alignment/>
    </xf>
    <xf numFmtId="190" fontId="91" fillId="14" borderId="0" xfId="0" applyNumberFormat="1" applyFont="1" applyFill="1" applyBorder="1" applyAlignment="1">
      <alignment horizontal="right"/>
    </xf>
    <xf numFmtId="191" fontId="91" fillId="14" borderId="32" xfId="0" applyNumberFormat="1" applyFont="1" applyFill="1" applyBorder="1" applyAlignment="1">
      <alignment/>
    </xf>
    <xf numFmtId="193" fontId="91" fillId="14" borderId="0" xfId="0" applyNumberFormat="1" applyFont="1" applyFill="1" applyBorder="1" applyAlignment="1">
      <alignment/>
    </xf>
    <xf numFmtId="193" fontId="91" fillId="14" borderId="32" xfId="0" applyNumberFormat="1" applyFont="1" applyFill="1" applyBorder="1" applyAlignment="1">
      <alignment/>
    </xf>
    <xf numFmtId="0" fontId="27" fillId="8" borderId="31" xfId="0" applyFont="1" applyFill="1" applyBorder="1" applyAlignment="1">
      <alignment vertical="center"/>
    </xf>
    <xf numFmtId="191" fontId="1" fillId="8" borderId="0" xfId="0" applyNumberFormat="1" applyFont="1" applyFill="1" applyBorder="1" applyAlignment="1">
      <alignment/>
    </xf>
    <xf numFmtId="193" fontId="1" fillId="8" borderId="0" xfId="0" applyNumberFormat="1" applyFont="1" applyFill="1" applyBorder="1" applyAlignment="1">
      <alignment/>
    </xf>
    <xf numFmtId="193" fontId="1" fillId="8" borderId="32" xfId="0" applyNumberFormat="1" applyFont="1" applyFill="1" applyBorder="1" applyAlignment="1">
      <alignment/>
    </xf>
    <xf numFmtId="191" fontId="1" fillId="8" borderId="0" xfId="50" applyNumberFormat="1" applyFont="1" applyFill="1" applyBorder="1" applyAlignment="1">
      <alignment/>
    </xf>
    <xf numFmtId="0" fontId="27" fillId="2" borderId="31" xfId="0" applyFont="1" applyFill="1" applyBorder="1" applyAlignment="1">
      <alignment vertical="center"/>
    </xf>
    <xf numFmtId="191" fontId="1" fillId="2" borderId="0" xfId="50" applyNumberFormat="1" applyFont="1" applyFill="1" applyBorder="1" applyAlignment="1">
      <alignment/>
    </xf>
    <xf numFmtId="193" fontId="1" fillId="2" borderId="0" xfId="0" applyNumberFormat="1" applyFont="1" applyFill="1" applyBorder="1" applyAlignment="1">
      <alignment/>
    </xf>
    <xf numFmtId="193" fontId="1" fillId="2" borderId="32" xfId="0" applyNumberFormat="1" applyFont="1" applyFill="1" applyBorder="1" applyAlignment="1">
      <alignment/>
    </xf>
    <xf numFmtId="0" fontId="1" fillId="38" borderId="41" xfId="0" applyFont="1" applyFill="1" applyBorder="1" applyAlignment="1">
      <alignment horizontal="center" vertical="center"/>
    </xf>
    <xf numFmtId="0" fontId="1" fillId="38" borderId="42" xfId="0" applyFont="1" applyFill="1" applyBorder="1" applyAlignment="1">
      <alignment horizontal="center" vertical="center"/>
    </xf>
    <xf numFmtId="0" fontId="1" fillId="38" borderId="43" xfId="0" applyFont="1" applyFill="1" applyBorder="1" applyAlignment="1">
      <alignment horizontal="center" vertical="justify"/>
    </xf>
    <xf numFmtId="0" fontId="1" fillId="38" borderId="44" xfId="0" applyFont="1" applyFill="1" applyBorder="1" applyAlignment="1">
      <alignment/>
    </xf>
    <xf numFmtId="192" fontId="1" fillId="38" borderId="45" xfId="0" applyNumberFormat="1" applyFont="1" applyFill="1" applyBorder="1" applyAlignment="1">
      <alignment/>
    </xf>
    <xf numFmtId="193" fontId="1" fillId="38" borderId="46" xfId="0" applyNumberFormat="1" applyFont="1" applyFill="1" applyBorder="1" applyAlignment="1">
      <alignment/>
    </xf>
    <xf numFmtId="0" fontId="91" fillId="39" borderId="42" xfId="0" applyFont="1" applyFill="1" applyBorder="1" applyAlignment="1">
      <alignment horizontal="center" vertical="center"/>
    </xf>
    <xf numFmtId="0" fontId="91" fillId="39" borderId="42" xfId="0" applyFont="1" applyFill="1" applyBorder="1" applyAlignment="1">
      <alignment horizontal="center" vertical="justify"/>
    </xf>
    <xf numFmtId="192" fontId="91" fillId="39" borderId="45" xfId="0" applyNumberFormat="1" applyFont="1" applyFill="1" applyBorder="1" applyAlignment="1">
      <alignment/>
    </xf>
    <xf numFmtId="193" fontId="91" fillId="39" borderId="45" xfId="0" applyNumberFormat="1" applyFont="1" applyFill="1" applyBorder="1" applyAlignment="1">
      <alignment/>
    </xf>
    <xf numFmtId="205" fontId="92" fillId="9" borderId="24" xfId="58" applyNumberFormat="1" applyFont="1" applyFill="1" applyBorder="1" applyAlignment="1">
      <alignment horizontal="right" vertical="center"/>
      <protection/>
    </xf>
    <xf numFmtId="205" fontId="92" fillId="9" borderId="25" xfId="58" applyNumberFormat="1" applyFont="1" applyFill="1" applyBorder="1" applyAlignment="1">
      <alignment horizontal="right" vertical="center"/>
      <protection/>
    </xf>
    <xf numFmtId="14" fontId="26" fillId="3" borderId="11" xfId="58" applyNumberFormat="1" applyFont="1" applyFill="1" applyBorder="1" applyAlignment="1">
      <alignment horizontal="center" vertical="center"/>
      <protection/>
    </xf>
    <xf numFmtId="0" fontId="26" fillId="40" borderId="47" xfId="58" applyFont="1" applyFill="1" applyBorder="1" applyAlignment="1">
      <alignment vertical="center"/>
      <protection/>
    </xf>
    <xf numFmtId="205" fontId="26" fillId="40" borderId="47" xfId="58" applyNumberFormat="1" applyFont="1" applyFill="1" applyBorder="1" applyAlignment="1">
      <alignment horizontal="right" vertical="center"/>
      <protection/>
    </xf>
    <xf numFmtId="205" fontId="12" fillId="40" borderId="48" xfId="58" applyNumberFormat="1" applyFont="1" applyFill="1" applyBorder="1" applyAlignment="1">
      <alignment horizontal="right" vertical="center"/>
      <protection/>
    </xf>
    <xf numFmtId="9" fontId="12" fillId="40" borderId="42" xfId="62" applyFont="1" applyFill="1" applyBorder="1" applyAlignment="1">
      <alignment horizontal="center" vertical="center"/>
    </xf>
    <xf numFmtId="0" fontId="26" fillId="40" borderId="34" xfId="58" applyFont="1" applyFill="1" applyBorder="1" applyAlignment="1">
      <alignment vertical="center"/>
      <protection/>
    </xf>
    <xf numFmtId="205" fontId="26" fillId="40" borderId="34" xfId="58" applyNumberFormat="1" applyFont="1" applyFill="1" applyBorder="1" applyAlignment="1">
      <alignment horizontal="right" vertical="center"/>
      <protection/>
    </xf>
    <xf numFmtId="0" fontId="39" fillId="3" borderId="33" xfId="58" applyFont="1" applyFill="1" applyBorder="1" applyAlignment="1">
      <alignment horizontal="center" vertical="center"/>
      <protection/>
    </xf>
    <xf numFmtId="0" fontId="39" fillId="3" borderId="11" xfId="58" applyFont="1" applyFill="1" applyBorder="1" applyAlignment="1">
      <alignment horizontal="center" vertical="center"/>
      <protection/>
    </xf>
    <xf numFmtId="205" fontId="87" fillId="0" borderId="34" xfId="58" applyNumberFormat="1" applyFont="1" applyFill="1" applyBorder="1" applyAlignment="1">
      <alignment horizontal="right" vertical="center"/>
      <protection/>
    </xf>
    <xf numFmtId="9" fontId="87" fillId="0" borderId="34" xfId="62" applyFont="1" applyFill="1" applyBorder="1" applyAlignment="1">
      <alignment horizontal="center" vertical="center"/>
    </xf>
    <xf numFmtId="0" fontId="2" fillId="8" borderId="33" xfId="0" applyFont="1" applyFill="1" applyBorder="1" applyAlignment="1">
      <alignment horizontal="center"/>
    </xf>
    <xf numFmtId="191" fontId="1" fillId="8" borderId="0" xfId="0" applyNumberFormat="1" applyFont="1" applyFill="1" applyAlignment="1">
      <alignment/>
    </xf>
    <xf numFmtId="191" fontId="1" fillId="8" borderId="31" xfId="0" applyNumberFormat="1" applyFont="1" applyFill="1" applyBorder="1" applyAlignment="1">
      <alignment/>
    </xf>
    <xf numFmtId="191" fontId="87" fillId="8" borderId="0" xfId="0" applyNumberFormat="1" applyFont="1" applyFill="1" applyBorder="1" applyAlignment="1">
      <alignment/>
    </xf>
    <xf numFmtId="0" fontId="2" fillId="8" borderId="33" xfId="0" applyFont="1" applyFill="1" applyBorder="1" applyAlignment="1">
      <alignment horizontal="center" vertical="justify"/>
    </xf>
    <xf numFmtId="0" fontId="2" fillId="8" borderId="49" xfId="0" applyFont="1" applyFill="1" applyBorder="1" applyAlignment="1">
      <alignment/>
    </xf>
    <xf numFmtId="192" fontId="1" fillId="8" borderId="50" xfId="0" applyNumberFormat="1" applyFont="1" applyFill="1" applyBorder="1" applyAlignment="1">
      <alignment/>
    </xf>
    <xf numFmtId="192" fontId="1" fillId="8" borderId="51" xfId="0" applyNumberFormat="1" applyFont="1" applyFill="1" applyBorder="1" applyAlignment="1">
      <alignment/>
    </xf>
    <xf numFmtId="192" fontId="87" fillId="8" borderId="50" xfId="0" applyNumberFormat="1" applyFont="1" applyFill="1" applyBorder="1" applyAlignment="1">
      <alignment/>
    </xf>
    <xf numFmtId="193" fontId="1" fillId="8" borderId="50" xfId="0" applyNumberFormat="1" applyFont="1" applyFill="1" applyBorder="1" applyAlignment="1">
      <alignment/>
    </xf>
    <xf numFmtId="193" fontId="1" fillId="8" borderId="52" xfId="0" applyNumberFormat="1" applyFont="1" applyFill="1" applyBorder="1" applyAlignment="1">
      <alignment/>
    </xf>
    <xf numFmtId="193" fontId="1" fillId="8" borderId="23" xfId="0" applyNumberFormat="1" applyFont="1" applyFill="1" applyBorder="1" applyAlignment="1">
      <alignment/>
    </xf>
    <xf numFmtId="193" fontId="1" fillId="8" borderId="10" xfId="0" applyNumberFormat="1" applyFont="1" applyFill="1" applyBorder="1" applyAlignment="1">
      <alignment/>
    </xf>
    <xf numFmtId="0" fontId="93" fillId="14" borderId="53" xfId="0" applyFont="1" applyFill="1" applyBorder="1" applyAlignment="1">
      <alignment horizontal="center" vertical="center"/>
    </xf>
    <xf numFmtId="0" fontId="93" fillId="14" borderId="54" xfId="0" applyFont="1" applyFill="1" applyBorder="1" applyAlignment="1">
      <alignment horizontal="center" vertical="center"/>
    </xf>
    <xf numFmtId="0" fontId="91" fillId="14" borderId="53" xfId="0" applyFont="1" applyFill="1" applyBorder="1" applyAlignment="1">
      <alignment horizontal="center" vertical="justify"/>
    </xf>
    <xf numFmtId="0" fontId="91" fillId="14" borderId="55" xfId="0" applyFont="1" applyFill="1" applyBorder="1" applyAlignment="1">
      <alignment horizontal="center" vertical="justify"/>
    </xf>
    <xf numFmtId="0" fontId="26" fillId="8" borderId="13" xfId="58" applyNumberFormat="1" applyFont="1" applyFill="1" applyBorder="1" applyAlignment="1" applyProtection="1">
      <alignment horizontal="center" vertical="center"/>
      <protection/>
    </xf>
    <xf numFmtId="0" fontId="26" fillId="8" borderId="56" xfId="58" applyFont="1" applyFill="1" applyBorder="1" applyAlignment="1">
      <alignment vertical="center" wrapText="1"/>
      <protection/>
    </xf>
    <xf numFmtId="205" fontId="26" fillId="8" borderId="17" xfId="58" applyNumberFormat="1" applyFont="1" applyFill="1" applyBorder="1" applyAlignment="1">
      <alignment horizontal="right" vertical="center"/>
      <protection/>
    </xf>
    <xf numFmtId="205" fontId="26" fillId="8" borderId="48" xfId="58" applyNumberFormat="1" applyFont="1" applyFill="1" applyBorder="1" applyAlignment="1">
      <alignment horizontal="right" vertical="center"/>
      <protection/>
    </xf>
    <xf numFmtId="0" fontId="26" fillId="8" borderId="14" xfId="58" applyNumberFormat="1" applyFont="1" applyFill="1" applyBorder="1" applyAlignment="1" applyProtection="1">
      <alignment vertical="center"/>
      <protection/>
    </xf>
    <xf numFmtId="0" fontId="26" fillId="8" borderId="57" xfId="58" applyFont="1" applyFill="1" applyBorder="1" applyAlignment="1">
      <alignment vertical="center" wrapText="1"/>
      <protection/>
    </xf>
    <xf numFmtId="205" fontId="26" fillId="8" borderId="58" xfId="58" applyNumberFormat="1" applyFont="1" applyFill="1" applyBorder="1" applyAlignment="1">
      <alignment horizontal="right" vertical="center"/>
      <protection/>
    </xf>
    <xf numFmtId="205" fontId="34" fillId="7" borderId="59" xfId="58" applyNumberFormat="1" applyFont="1" applyFill="1" applyBorder="1" applyAlignment="1">
      <alignment horizontal="right" vertical="center"/>
      <protection/>
    </xf>
    <xf numFmtId="205" fontId="12" fillId="8" borderId="42" xfId="58" applyNumberFormat="1" applyFont="1" applyFill="1" applyBorder="1" applyAlignment="1">
      <alignment horizontal="right" vertical="center"/>
      <protection/>
    </xf>
    <xf numFmtId="9" fontId="12" fillId="8" borderId="60" xfId="63" applyFont="1" applyFill="1" applyBorder="1" applyAlignment="1">
      <alignment horizontal="right" vertical="center"/>
    </xf>
    <xf numFmtId="205" fontId="2" fillId="7" borderId="45" xfId="58" applyNumberFormat="1" applyFont="1" applyFill="1" applyBorder="1" applyAlignment="1">
      <alignment horizontal="right" vertical="center"/>
      <protection/>
    </xf>
    <xf numFmtId="9" fontId="2" fillId="7" borderId="46" xfId="63" applyFont="1" applyFill="1" applyBorder="1" applyAlignment="1">
      <alignment horizontal="right" vertical="center"/>
    </xf>
    <xf numFmtId="205" fontId="87" fillId="40" borderId="34" xfId="58" applyNumberFormat="1" applyFont="1" applyFill="1" applyBorder="1" applyAlignment="1">
      <alignment horizontal="right" vertical="center"/>
      <protection/>
    </xf>
    <xf numFmtId="9" fontId="85" fillId="40" borderId="61" xfId="62" applyFont="1" applyFill="1" applyBorder="1" applyAlignment="1">
      <alignment horizontal="center" vertical="center"/>
    </xf>
    <xf numFmtId="193" fontId="86" fillId="0" borderId="32" xfId="0" applyNumberFormat="1" applyFont="1" applyBorder="1" applyAlignment="1">
      <alignment/>
    </xf>
    <xf numFmtId="191" fontId="86" fillId="0" borderId="0" xfId="50" applyNumberFormat="1" applyFont="1" applyFill="1" applyBorder="1" applyAlignment="1">
      <alignment/>
    </xf>
    <xf numFmtId="193" fontId="86" fillId="0" borderId="32" xfId="0" applyNumberFormat="1" applyFont="1" applyFill="1" applyBorder="1" applyAlignment="1">
      <alignment/>
    </xf>
    <xf numFmtId="205" fontId="12" fillId="9" borderId="25" xfId="58" applyNumberFormat="1" applyFont="1" applyFill="1" applyBorder="1" applyAlignment="1">
      <alignment horizontal="right" vertical="center"/>
      <protection/>
    </xf>
    <xf numFmtId="9" fontId="12" fillId="9" borderId="25" xfId="62" applyFont="1" applyFill="1" applyBorder="1" applyAlignment="1">
      <alignment horizontal="center" vertical="center"/>
    </xf>
    <xf numFmtId="190" fontId="0" fillId="0" borderId="0" xfId="50" applyFont="1" applyAlignment="1">
      <alignment/>
    </xf>
    <xf numFmtId="193" fontId="87" fillId="0" borderId="32" xfId="0" applyNumberFormat="1" applyFont="1" applyBorder="1" applyAlignment="1">
      <alignment/>
    </xf>
    <xf numFmtId="193" fontId="87" fillId="0" borderId="32" xfId="0" applyNumberFormat="1" applyFont="1" applyFill="1" applyBorder="1" applyAlignment="1">
      <alignment/>
    </xf>
    <xf numFmtId="205" fontId="86" fillId="0" borderId="62" xfId="58" applyNumberFormat="1" applyFont="1" applyFill="1" applyBorder="1" applyAlignment="1">
      <alignment horizontal="right" vertical="center"/>
      <protection/>
    </xf>
    <xf numFmtId="0" fontId="2" fillId="5" borderId="0" xfId="0" applyFont="1" applyFill="1" applyAlignment="1">
      <alignment horizontal="center" vertical="center"/>
    </xf>
    <xf numFmtId="0" fontId="10" fillId="0" borderId="23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8" borderId="0" xfId="0" applyFont="1" applyFill="1" applyAlignment="1">
      <alignment horizontal="center" vertical="center"/>
    </xf>
    <xf numFmtId="0" fontId="0" fillId="0" borderId="23" xfId="0" applyFont="1" applyBorder="1" applyAlignment="1">
      <alignment horizontal="right"/>
    </xf>
    <xf numFmtId="0" fontId="92" fillId="9" borderId="63" xfId="58" applyFont="1" applyFill="1" applyBorder="1" applyAlignment="1">
      <alignment horizontal="center" vertical="center"/>
      <protection/>
    </xf>
    <xf numFmtId="0" fontId="92" fillId="9" borderId="22" xfId="58" applyFont="1" applyFill="1" applyBorder="1" applyAlignment="1">
      <alignment horizontal="center" vertical="center"/>
      <protection/>
    </xf>
    <xf numFmtId="0" fontId="26" fillId="9" borderId="13" xfId="58" applyFont="1" applyFill="1" applyBorder="1" applyAlignment="1">
      <alignment horizontal="center" vertical="center"/>
      <protection/>
    </xf>
    <xf numFmtId="0" fontId="26" fillId="9" borderId="17" xfId="58" applyFont="1" applyFill="1" applyBorder="1" applyAlignment="1">
      <alignment horizontal="center" vertical="center"/>
      <protection/>
    </xf>
    <xf numFmtId="0" fontId="26" fillId="9" borderId="12" xfId="58" applyFont="1" applyFill="1" applyBorder="1" applyAlignment="1">
      <alignment horizontal="center" vertical="center"/>
      <protection/>
    </xf>
    <xf numFmtId="0" fontId="26" fillId="9" borderId="31" xfId="58" applyFont="1" applyFill="1" applyBorder="1" applyAlignment="1">
      <alignment horizontal="center" vertical="center"/>
      <protection/>
    </xf>
    <xf numFmtId="0" fontId="26" fillId="9" borderId="0" xfId="58" applyFont="1" applyFill="1" applyBorder="1" applyAlignment="1">
      <alignment horizontal="center" vertical="center"/>
      <protection/>
    </xf>
    <xf numFmtId="0" fontId="26" fillId="9" borderId="32" xfId="58" applyFont="1" applyFill="1" applyBorder="1" applyAlignment="1">
      <alignment horizontal="center" vertical="center"/>
      <protection/>
    </xf>
    <xf numFmtId="0" fontId="26" fillId="9" borderId="14" xfId="58" applyFont="1" applyFill="1" applyBorder="1" applyAlignment="1">
      <alignment horizontal="center" vertical="center"/>
      <protection/>
    </xf>
    <xf numFmtId="0" fontId="26" fillId="9" borderId="23" xfId="58" applyFont="1" applyFill="1" applyBorder="1" applyAlignment="1">
      <alignment horizontal="center" vertical="center"/>
      <protection/>
    </xf>
    <xf numFmtId="0" fontId="26" fillId="9" borderId="10" xfId="58" applyFont="1" applyFill="1" applyBorder="1" applyAlignment="1">
      <alignment horizontal="center" vertical="center"/>
      <protection/>
    </xf>
    <xf numFmtId="0" fontId="26" fillId="3" borderId="33" xfId="58" applyFont="1" applyFill="1" applyBorder="1" applyAlignment="1">
      <alignment horizontal="center" vertical="center"/>
      <protection/>
    </xf>
    <xf numFmtId="0" fontId="26" fillId="3" borderId="11" xfId="58" applyFont="1" applyFill="1" applyBorder="1" applyAlignment="1">
      <alignment horizontal="center" vertical="center"/>
      <protection/>
    </xf>
    <xf numFmtId="0" fontId="26" fillId="3" borderId="14" xfId="58" applyFont="1" applyFill="1" applyBorder="1" applyAlignment="1">
      <alignment horizontal="center" vertical="center"/>
      <protection/>
    </xf>
    <xf numFmtId="0" fontId="26" fillId="3" borderId="10" xfId="58" applyFont="1" applyFill="1" applyBorder="1" applyAlignment="1">
      <alignment horizontal="center" vertical="center"/>
      <protection/>
    </xf>
    <xf numFmtId="0" fontId="26" fillId="3" borderId="28" xfId="58" applyFont="1" applyFill="1" applyBorder="1" applyAlignment="1">
      <alignment horizontal="center" vertical="center"/>
      <protection/>
    </xf>
    <xf numFmtId="0" fontId="28" fillId="3" borderId="33" xfId="58" applyFont="1" applyFill="1" applyBorder="1" applyAlignment="1">
      <alignment horizontal="center" vertical="justify"/>
      <protection/>
    </xf>
    <xf numFmtId="0" fontId="28" fillId="3" borderId="11" xfId="58" applyFont="1" applyFill="1" applyBorder="1" applyAlignment="1">
      <alignment horizontal="center" vertical="justify"/>
      <protection/>
    </xf>
    <xf numFmtId="0" fontId="4" fillId="0" borderId="13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0" fillId="0" borderId="14" xfId="0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10" xfId="0" applyBorder="1" applyAlignment="1">
      <alignment horizontal="right"/>
    </xf>
    <xf numFmtId="0" fontId="94" fillId="14" borderId="14" xfId="0" applyFont="1" applyFill="1" applyBorder="1" applyAlignment="1">
      <alignment horizontal="center" vertical="center"/>
    </xf>
    <xf numFmtId="0" fontId="94" fillId="14" borderId="23" xfId="0" applyFont="1" applyFill="1" applyBorder="1" applyAlignment="1">
      <alignment horizontal="center" vertical="center"/>
    </xf>
    <xf numFmtId="0" fontId="94" fillId="14" borderId="10" xfId="0" applyFont="1" applyFill="1" applyBorder="1" applyAlignment="1">
      <alignment horizontal="center" vertical="center"/>
    </xf>
    <xf numFmtId="0" fontId="94" fillId="14" borderId="33" xfId="0" applyFont="1" applyFill="1" applyBorder="1" applyAlignment="1">
      <alignment horizontal="center" vertical="center"/>
    </xf>
    <xf numFmtId="0" fontId="93" fillId="14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23" xfId="0" applyFont="1" applyBorder="1" applyAlignment="1">
      <alignment horizontal="right"/>
    </xf>
    <xf numFmtId="0" fontId="2" fillId="0" borderId="28" xfId="0" applyFont="1" applyBorder="1" applyAlignment="1">
      <alignment horizontal="center" vertical="center" textRotation="90" wrapText="1"/>
    </xf>
    <xf numFmtId="0" fontId="2" fillId="0" borderId="33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36" borderId="63" xfId="0" applyFont="1" applyFill="1" applyBorder="1" applyAlignment="1">
      <alignment horizontal="center" vertical="top" wrapText="1"/>
    </xf>
    <xf numFmtId="0" fontId="2" fillId="36" borderId="24" xfId="0" applyFont="1" applyFill="1" applyBorder="1" applyAlignment="1">
      <alignment horizontal="center" vertical="top" wrapText="1"/>
    </xf>
    <xf numFmtId="0" fontId="2" fillId="36" borderId="22" xfId="0" applyFont="1" applyFill="1" applyBorder="1" applyAlignment="1">
      <alignment horizontal="center" vertical="top" wrapText="1"/>
    </xf>
    <xf numFmtId="0" fontId="2" fillId="9" borderId="63" xfId="0" applyFont="1" applyFill="1" applyBorder="1" applyAlignment="1">
      <alignment horizontal="center" vertical="top" wrapText="1"/>
    </xf>
    <xf numFmtId="0" fontId="2" fillId="9" borderId="24" xfId="0" applyFont="1" applyFill="1" applyBorder="1" applyAlignment="1">
      <alignment horizontal="center" vertical="top" wrapText="1"/>
    </xf>
    <xf numFmtId="0" fontId="2" fillId="9" borderId="22" xfId="0" applyFont="1" applyFill="1" applyBorder="1" applyAlignment="1">
      <alignment horizontal="center" vertical="top" wrapText="1"/>
    </xf>
    <xf numFmtId="0" fontId="2" fillId="7" borderId="63" xfId="0" applyFont="1" applyFill="1" applyBorder="1" applyAlignment="1">
      <alignment horizontal="center" vertical="top" wrapText="1"/>
    </xf>
    <xf numFmtId="0" fontId="2" fillId="7" borderId="24" xfId="0" applyFont="1" applyFill="1" applyBorder="1" applyAlignment="1">
      <alignment horizontal="center" vertical="top" wrapText="1"/>
    </xf>
    <xf numFmtId="0" fontId="2" fillId="7" borderId="22" xfId="0" applyFont="1" applyFill="1" applyBorder="1" applyAlignment="1">
      <alignment horizontal="center" vertical="top" wrapText="1"/>
    </xf>
    <xf numFmtId="0" fontId="2" fillId="34" borderId="63" xfId="0" applyFont="1" applyFill="1" applyBorder="1" applyAlignment="1">
      <alignment horizontal="center" vertical="top" wrapText="1"/>
    </xf>
    <xf numFmtId="0" fontId="2" fillId="34" borderId="24" xfId="0" applyFont="1" applyFill="1" applyBorder="1" applyAlignment="1">
      <alignment horizontal="center" vertical="top" wrapText="1"/>
    </xf>
    <xf numFmtId="0" fontId="2" fillId="34" borderId="22" xfId="0" applyFont="1" applyFill="1" applyBorder="1" applyAlignment="1">
      <alignment horizontal="center" vertical="top" wrapText="1"/>
    </xf>
    <xf numFmtId="0" fontId="4" fillId="3" borderId="13" xfId="0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23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12" fillId="7" borderId="63" xfId="0" applyFont="1" applyFill="1" applyBorder="1" applyAlignment="1">
      <alignment horizontal="center" vertical="top" wrapText="1"/>
    </xf>
    <xf numFmtId="0" fontId="12" fillId="7" borderId="24" xfId="0" applyFont="1" applyFill="1" applyBorder="1" applyAlignment="1">
      <alignment horizontal="center" vertical="top" wrapText="1"/>
    </xf>
    <xf numFmtId="0" fontId="12" fillId="7" borderId="22" xfId="0" applyFont="1" applyFill="1" applyBorder="1" applyAlignment="1">
      <alignment horizontal="center" vertical="top" wrapText="1"/>
    </xf>
    <xf numFmtId="0" fontId="12" fillId="9" borderId="63" xfId="0" applyFont="1" applyFill="1" applyBorder="1" applyAlignment="1">
      <alignment horizontal="center" vertical="top" wrapText="1"/>
    </xf>
    <xf numFmtId="0" fontId="12" fillId="9" borderId="24" xfId="0" applyFont="1" applyFill="1" applyBorder="1" applyAlignment="1">
      <alignment horizontal="center" vertical="top" wrapText="1"/>
    </xf>
    <xf numFmtId="0" fontId="12" fillId="9" borderId="22" xfId="0" applyFont="1" applyFill="1" applyBorder="1" applyAlignment="1">
      <alignment horizontal="center" vertical="top" wrapText="1"/>
    </xf>
    <xf numFmtId="0" fontId="12" fillId="35" borderId="63" xfId="0" applyFont="1" applyFill="1" applyBorder="1" applyAlignment="1">
      <alignment horizontal="center" vertical="top" wrapText="1"/>
    </xf>
    <xf numFmtId="0" fontId="12" fillId="35" borderId="24" xfId="0" applyFont="1" applyFill="1" applyBorder="1" applyAlignment="1">
      <alignment horizontal="center" vertical="top" wrapText="1"/>
    </xf>
    <xf numFmtId="0" fontId="12" fillId="35" borderId="22" xfId="0" applyFont="1" applyFill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center" textRotation="90" wrapText="1"/>
    </xf>
    <xf numFmtId="0" fontId="1" fillId="0" borderId="33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2" fillId="35" borderId="13" xfId="0" applyFont="1" applyFill="1" applyBorder="1" applyAlignment="1">
      <alignment horizontal="center"/>
    </xf>
    <xf numFmtId="0" fontId="2" fillId="35" borderId="17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/>
    </xf>
    <xf numFmtId="0" fontId="2" fillId="35" borderId="14" xfId="0" applyFont="1" applyFill="1" applyBorder="1" applyAlignment="1">
      <alignment horizontal="center"/>
    </xf>
    <xf numFmtId="0" fontId="2" fillId="35" borderId="23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6" fillId="8" borderId="13" xfId="58" applyFont="1" applyFill="1" applyBorder="1" applyAlignment="1">
      <alignment horizontal="center" vertical="center"/>
      <protection/>
    </xf>
    <xf numFmtId="0" fontId="26" fillId="8" borderId="17" xfId="58" applyFont="1" applyFill="1" applyBorder="1" applyAlignment="1">
      <alignment horizontal="center" vertical="center"/>
      <protection/>
    </xf>
    <xf numFmtId="0" fontId="26" fillId="8" borderId="12" xfId="58" applyFont="1" applyFill="1" applyBorder="1" applyAlignment="1">
      <alignment horizontal="center" vertical="center"/>
      <protection/>
    </xf>
    <xf numFmtId="0" fontId="26" fillId="8" borderId="31" xfId="58" applyFont="1" applyFill="1" applyBorder="1" applyAlignment="1">
      <alignment horizontal="center" vertical="center"/>
      <protection/>
    </xf>
    <xf numFmtId="0" fontId="26" fillId="8" borderId="0" xfId="58" applyFont="1" applyFill="1" applyBorder="1" applyAlignment="1">
      <alignment horizontal="center" vertical="center"/>
      <protection/>
    </xf>
    <xf numFmtId="0" fontId="26" fillId="8" borderId="32" xfId="58" applyFont="1" applyFill="1" applyBorder="1" applyAlignment="1">
      <alignment horizontal="center" vertical="center"/>
      <protection/>
    </xf>
    <xf numFmtId="0" fontId="26" fillId="8" borderId="14" xfId="58" applyFont="1" applyFill="1" applyBorder="1" applyAlignment="1">
      <alignment horizontal="center" vertical="center"/>
      <protection/>
    </xf>
    <xf numFmtId="0" fontId="26" fillId="8" borderId="23" xfId="58" applyFont="1" applyFill="1" applyBorder="1" applyAlignment="1">
      <alignment horizontal="center" vertical="center"/>
      <protection/>
    </xf>
    <xf numFmtId="0" fontId="26" fillId="8" borderId="10" xfId="58" applyFont="1" applyFill="1" applyBorder="1" applyAlignment="1">
      <alignment horizontal="center" vertical="center"/>
      <protection/>
    </xf>
    <xf numFmtId="0" fontId="34" fillId="8" borderId="13" xfId="58" applyFont="1" applyFill="1" applyBorder="1" applyAlignment="1">
      <alignment horizontal="center" vertical="center"/>
      <protection/>
    </xf>
    <xf numFmtId="0" fontId="34" fillId="8" borderId="17" xfId="58" applyFont="1" applyFill="1" applyBorder="1" applyAlignment="1">
      <alignment horizontal="center" vertical="center"/>
      <protection/>
    </xf>
    <xf numFmtId="0" fontId="34" fillId="8" borderId="12" xfId="58" applyFont="1" applyFill="1" applyBorder="1" applyAlignment="1">
      <alignment horizontal="center" vertical="center"/>
      <protection/>
    </xf>
    <xf numFmtId="0" fontId="34" fillId="8" borderId="14" xfId="58" applyFont="1" applyFill="1" applyBorder="1" applyAlignment="1">
      <alignment horizontal="center" vertical="center"/>
      <protection/>
    </xf>
    <xf numFmtId="0" fontId="34" fillId="8" borderId="23" xfId="58" applyFont="1" applyFill="1" applyBorder="1" applyAlignment="1">
      <alignment horizontal="center" vertical="center"/>
      <protection/>
    </xf>
    <xf numFmtId="0" fontId="34" fillId="8" borderId="10" xfId="58" applyFont="1" applyFill="1" applyBorder="1" applyAlignment="1">
      <alignment horizontal="center" vertical="center"/>
      <protection/>
    </xf>
    <xf numFmtId="0" fontId="26" fillId="7" borderId="14" xfId="58" applyFont="1" applyFill="1" applyBorder="1" applyAlignment="1">
      <alignment horizontal="center" vertical="center"/>
      <protection/>
    </xf>
    <xf numFmtId="0" fontId="26" fillId="7" borderId="10" xfId="58" applyFont="1" applyFill="1" applyBorder="1" applyAlignment="1">
      <alignment horizontal="center" vertical="center"/>
      <protection/>
    </xf>
    <xf numFmtId="0" fontId="31" fillId="0" borderId="0" xfId="58" applyNumberFormat="1" applyFont="1" applyFill="1" applyBorder="1" applyAlignment="1" applyProtection="1">
      <alignment horizontal="center"/>
      <protection/>
    </xf>
    <xf numFmtId="0" fontId="34" fillId="7" borderId="63" xfId="58" applyFont="1" applyFill="1" applyBorder="1" applyAlignment="1">
      <alignment horizontal="center" vertical="center"/>
      <protection/>
    </xf>
    <xf numFmtId="0" fontId="34" fillId="7" borderId="24" xfId="58" applyFont="1" applyFill="1" applyBorder="1" applyAlignment="1">
      <alignment horizontal="center" vertical="center"/>
      <protection/>
    </xf>
    <xf numFmtId="0" fontId="25" fillId="0" borderId="0" xfId="58" applyNumberFormat="1" applyFill="1" applyBorder="1" applyAlignment="1" applyProtection="1">
      <alignment horizontal="center"/>
      <protection/>
    </xf>
    <xf numFmtId="0" fontId="28" fillId="0" borderId="23" xfId="58" applyNumberFormat="1" applyFont="1" applyFill="1" applyBorder="1" applyAlignment="1" applyProtection="1">
      <alignment horizontal="right"/>
      <protection/>
    </xf>
    <xf numFmtId="0" fontId="26" fillId="0" borderId="17" xfId="58" applyNumberFormat="1" applyFont="1" applyFill="1" applyBorder="1" applyAlignment="1" applyProtection="1">
      <alignment horizontal="center"/>
      <protection/>
    </xf>
    <xf numFmtId="0" fontId="26" fillId="0" borderId="23" xfId="58" applyNumberFormat="1" applyFont="1" applyFill="1" applyBorder="1" applyAlignment="1" applyProtection="1">
      <alignment horizontal="center"/>
      <protection/>
    </xf>
    <xf numFmtId="0" fontId="26" fillId="7" borderId="31" xfId="58" applyFont="1" applyFill="1" applyBorder="1" applyAlignment="1">
      <alignment horizontal="center" vertical="center"/>
      <protection/>
    </xf>
    <xf numFmtId="0" fontId="26" fillId="7" borderId="32" xfId="58" applyFont="1" applyFill="1" applyBorder="1" applyAlignment="1">
      <alignment horizontal="center" vertical="center"/>
      <protection/>
    </xf>
    <xf numFmtId="0" fontId="26" fillId="7" borderId="23" xfId="58" applyFont="1" applyFill="1" applyBorder="1" applyAlignment="1">
      <alignment horizontal="center" vertical="center"/>
      <protection/>
    </xf>
    <xf numFmtId="0" fontId="26" fillId="7" borderId="31" xfId="58" applyNumberFormat="1" applyFont="1" applyFill="1" applyBorder="1" applyAlignment="1" applyProtection="1">
      <alignment horizontal="center"/>
      <protection/>
    </xf>
    <xf numFmtId="0" fontId="26" fillId="7" borderId="10" xfId="58" applyNumberFormat="1" applyFont="1" applyFill="1" applyBorder="1" applyAlignment="1" applyProtection="1">
      <alignment horizontal="center"/>
      <protection/>
    </xf>
    <xf numFmtId="0" fontId="7" fillId="3" borderId="0" xfId="0" applyFont="1" applyFill="1" applyAlignment="1">
      <alignment horizontal="justify" vertical="justify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205" fontId="85" fillId="8" borderId="64" xfId="58" applyNumberFormat="1" applyFont="1" applyFill="1" applyBorder="1" applyAlignment="1">
      <alignment horizontal="right" vertical="center"/>
      <protection/>
    </xf>
    <xf numFmtId="9" fontId="85" fillId="8" borderId="65" xfId="63" applyFont="1" applyFill="1" applyBorder="1" applyAlignment="1">
      <alignment horizontal="right" vertical="center"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Millares 2" xfId="52"/>
    <cellStyle name="Millares 3" xfId="53"/>
    <cellStyle name="Currency" xfId="54"/>
    <cellStyle name="Currency [0]" xfId="55"/>
    <cellStyle name="Neutral" xfId="56"/>
    <cellStyle name="Normal 2" xfId="57"/>
    <cellStyle name="Normal 3" xfId="58"/>
    <cellStyle name="Notas" xfId="59"/>
    <cellStyle name="Percent" xfId="60"/>
    <cellStyle name="Porcentaje 2" xfId="61"/>
    <cellStyle name="Porcentaje 3" xfId="62"/>
    <cellStyle name="Porcentaje 4" xfId="63"/>
    <cellStyle name="Porcentual 2" xfId="64"/>
    <cellStyle name="Salida" xfId="65"/>
    <cellStyle name="Texto de advertencia" xfId="66"/>
    <cellStyle name="Texto explicativo" xfId="67"/>
    <cellStyle name="Título" xfId="68"/>
    <cellStyle name="Título 2" xfId="69"/>
    <cellStyle name="Título 3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5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view3D>
      <c:rotX val="15"/>
      <c:hPercent val="72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09425"/>
          <c:w val="0.9675"/>
          <c:h val="0.818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'GRAF-EJEC-GTOS'!$A$9</c:f>
              <c:strCache>
                <c:ptCount val="1"/>
                <c:pt idx="0">
                  <c:v>INVERSION</c:v>
                </c:pt>
              </c:strCache>
            </c:strRef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'GRAF-EJEC-GTOS'!$B$8:$C$8</c:f>
              <c:strCache/>
            </c:strRef>
          </c:cat>
          <c:val>
            <c:numRef>
              <c:f>'GRAF-EJEC-GTOS'!$B$9:$C$9</c:f>
              <c:numCache/>
            </c:numRef>
          </c:val>
          <c:shape val="box"/>
        </c:ser>
        <c:ser>
          <c:idx val="1"/>
          <c:order val="1"/>
          <c:tx>
            <c:strRef>
              <c:f>'GRAF-EJEC-GTOS'!$A$10</c:f>
              <c:strCache>
                <c:ptCount val="1"/>
                <c:pt idx="0">
                  <c:v>FUNCIONAMIENTO</c:v>
                </c:pt>
              </c:strCache>
            </c:strRef>
          </c:tx>
          <c:spPr>
            <a:solidFill>
              <a:srgbClr val="948A5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'GRAF-EJEC-GTOS'!$B$8:$C$8</c:f>
              <c:strCache/>
            </c:strRef>
          </c:cat>
          <c:val>
            <c:numRef>
              <c:f>'GRAF-EJEC-GTOS'!$B$10:$C$10</c:f>
              <c:numCache/>
            </c:numRef>
          </c:val>
          <c:shape val="box"/>
        </c:ser>
        <c:shape val="box"/>
        <c:axId val="25720794"/>
        <c:axId val="30160555"/>
      </c:bar3DChart>
      <c:catAx>
        <c:axId val="2572079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0160555"/>
        <c:crosses val="autoZero"/>
        <c:auto val="1"/>
        <c:lblOffset val="100"/>
        <c:tickLblSkip val="1"/>
        <c:noMultiLvlLbl val="0"/>
      </c:catAx>
      <c:valAx>
        <c:axId val="3016055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572079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9"/>
          <c:y val="0.94325"/>
          <c:w val="0.3635"/>
          <c:h val="0.04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47</xdr:row>
      <xdr:rowOff>9525</xdr:rowOff>
    </xdr:from>
    <xdr:ext cx="171450" cy="257175"/>
    <xdr:sp fLocksText="0">
      <xdr:nvSpPr>
        <xdr:cNvPr id="1" name="1 CuadroTexto"/>
        <xdr:cNvSpPr txBox="1">
          <a:spLocks noChangeArrowheads="1"/>
        </xdr:cNvSpPr>
      </xdr:nvSpPr>
      <xdr:spPr>
        <a:xfrm>
          <a:off x="6162675" y="9382125"/>
          <a:ext cx="171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11</xdr:row>
      <xdr:rowOff>142875</xdr:rowOff>
    </xdr:from>
    <xdr:to>
      <xdr:col>5</xdr:col>
      <xdr:colOff>38100</xdr:colOff>
      <xdr:row>38</xdr:row>
      <xdr:rowOff>133350</xdr:rowOff>
    </xdr:to>
    <xdr:graphicFrame>
      <xdr:nvGraphicFramePr>
        <xdr:cNvPr id="2" name="Gráfico 2"/>
        <xdr:cNvGraphicFramePr/>
      </xdr:nvGraphicFramePr>
      <xdr:xfrm>
        <a:off x="0" y="2543175"/>
        <a:ext cx="5438775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="110" zoomScaleNormal="110" workbookViewId="0" topLeftCell="A1">
      <selection activeCell="H20" sqref="H20"/>
    </sheetView>
  </sheetViews>
  <sheetFormatPr defaultColWidth="11.421875" defaultRowHeight="12.75"/>
  <cols>
    <col min="1" max="1" width="23.00390625" style="0" customWidth="1"/>
    <col min="2" max="2" width="23.57421875" style="0" customWidth="1"/>
    <col min="3" max="3" width="8.28125" style="0" customWidth="1"/>
    <col min="4" max="5" width="23.28125" style="0" customWidth="1"/>
    <col min="6" max="6" width="13.421875" style="0" customWidth="1"/>
  </cols>
  <sheetData>
    <row r="1" spans="1:6" ht="15">
      <c r="A1" s="330" t="s">
        <v>59</v>
      </c>
      <c r="B1" s="330"/>
      <c r="C1" s="330"/>
      <c r="D1" s="330"/>
      <c r="E1" s="330"/>
      <c r="F1" s="330"/>
    </row>
    <row r="2" spans="1:6" ht="15">
      <c r="A2" s="330" t="s">
        <v>73</v>
      </c>
      <c r="B2" s="330"/>
      <c r="C2" s="330"/>
      <c r="D2" s="330"/>
      <c r="E2" s="330"/>
      <c r="F2" s="330"/>
    </row>
    <row r="3" spans="1:6" ht="15">
      <c r="A3" s="330" t="s">
        <v>74</v>
      </c>
      <c r="B3" s="330"/>
      <c r="C3" s="330"/>
      <c r="D3" s="330"/>
      <c r="E3" s="330"/>
      <c r="F3" s="330"/>
    </row>
    <row r="4" spans="1:7" ht="15">
      <c r="A4" s="2"/>
      <c r="B4" s="24"/>
      <c r="C4" s="24"/>
      <c r="D4" s="24"/>
      <c r="E4" s="24"/>
      <c r="F4" s="24"/>
      <c r="G4" s="24"/>
    </row>
    <row r="5" spans="1:7" ht="15">
      <c r="A5" s="35" t="s">
        <v>209</v>
      </c>
      <c r="B5" s="24"/>
      <c r="C5" s="24"/>
      <c r="D5" s="24"/>
      <c r="E5" s="24"/>
      <c r="F5" s="24"/>
      <c r="G5" s="24"/>
    </row>
    <row r="6" spans="1:7" ht="15">
      <c r="A6" s="2"/>
      <c r="B6" s="24"/>
      <c r="C6" s="24"/>
      <c r="D6" s="24"/>
      <c r="E6" s="331" t="s">
        <v>102</v>
      </c>
      <c r="F6" s="331"/>
      <c r="G6" s="24"/>
    </row>
    <row r="7" spans="1:7" ht="24" customHeight="1">
      <c r="A7" s="332" t="s">
        <v>33</v>
      </c>
      <c r="B7" s="332"/>
      <c r="C7" s="332"/>
      <c r="D7" s="332"/>
      <c r="E7" s="332"/>
      <c r="F7" s="332"/>
      <c r="G7" s="24"/>
    </row>
    <row r="8" spans="1:7" ht="15" thickBot="1">
      <c r="A8" s="36"/>
      <c r="B8" s="24"/>
      <c r="C8" s="24"/>
      <c r="D8" s="24"/>
      <c r="E8" s="329"/>
      <c r="F8" s="329"/>
      <c r="G8" s="24"/>
    </row>
    <row r="9" spans="1:7" ht="31.5" thickBot="1">
      <c r="A9" s="52" t="s">
        <v>63</v>
      </c>
      <c r="B9" s="53" t="s">
        <v>28</v>
      </c>
      <c r="C9" s="53" t="s">
        <v>64</v>
      </c>
      <c r="D9" s="101" t="s">
        <v>29</v>
      </c>
      <c r="E9" s="53" t="s">
        <v>30</v>
      </c>
      <c r="F9" s="50" t="s">
        <v>57</v>
      </c>
      <c r="G9" s="24"/>
    </row>
    <row r="10" spans="1:7" ht="20.25" customHeight="1" thickBot="1">
      <c r="A10" s="54" t="s">
        <v>65</v>
      </c>
      <c r="B10" s="37">
        <v>28131585970.1</v>
      </c>
      <c r="C10" s="55">
        <f>B10/B13</f>
        <v>0.78156520613303</v>
      </c>
      <c r="D10" s="37">
        <v>20958374183.53</v>
      </c>
      <c r="E10" s="192">
        <f>SUM(D10-B10)</f>
        <v>-7173211786.57</v>
      </c>
      <c r="F10" s="194">
        <f>SUM(E10*100)/B10</f>
        <v>-25.498782024568882</v>
      </c>
      <c r="G10" s="24"/>
    </row>
    <row r="11" spans="1:7" ht="20.25" customHeight="1" thickBot="1">
      <c r="A11" s="57" t="s">
        <v>66</v>
      </c>
      <c r="B11" s="38">
        <v>7862321831</v>
      </c>
      <c r="C11" s="58">
        <f>B11/B13</f>
        <v>0.21843479386696996</v>
      </c>
      <c r="D11" s="38">
        <v>1939682406</v>
      </c>
      <c r="E11" s="39">
        <f>SUM(D11-B11)</f>
        <v>-5922639425</v>
      </c>
      <c r="F11" s="59">
        <f>SUM(E11*100)/B11</f>
        <v>-75.3293944499688</v>
      </c>
      <c r="G11" s="24"/>
    </row>
    <row r="12" spans="1:7" ht="18.75" customHeight="1" hidden="1" thickBot="1">
      <c r="A12" s="57" t="s">
        <v>198</v>
      </c>
      <c r="B12" s="38"/>
      <c r="C12" s="58">
        <f>B12/B13</f>
        <v>0</v>
      </c>
      <c r="D12" s="38"/>
      <c r="E12" s="39">
        <f>SUM(D12-B12)</f>
        <v>0</v>
      </c>
      <c r="F12" s="59">
        <v>-100</v>
      </c>
      <c r="G12" s="24"/>
    </row>
    <row r="13" spans="1:7" ht="15.75" thickBot="1">
      <c r="A13" s="61" t="s">
        <v>31</v>
      </c>
      <c r="B13" s="40">
        <f>SUM(B10:B12)</f>
        <v>35993907801.1</v>
      </c>
      <c r="C13" s="62">
        <f>SUM(C10:C12)</f>
        <v>1</v>
      </c>
      <c r="D13" s="40">
        <f>SUM(D10:D12)</f>
        <v>22898056589.53</v>
      </c>
      <c r="E13" s="193">
        <f>SUM(D13-B13)</f>
        <v>-13095851211.57</v>
      </c>
      <c r="F13" s="195">
        <f>SUM(E13*100)/B13</f>
        <v>-36.38352157797598</v>
      </c>
      <c r="G13" s="24"/>
    </row>
    <row r="14" spans="1:7" ht="15" thickTop="1">
      <c r="A14" s="11"/>
      <c r="B14" s="11"/>
      <c r="C14" s="11"/>
      <c r="D14" s="11"/>
      <c r="E14" s="11"/>
      <c r="F14" s="11"/>
      <c r="G14" s="24"/>
    </row>
    <row r="15" spans="1:7" ht="24" customHeight="1">
      <c r="A15" s="328" t="s">
        <v>34</v>
      </c>
      <c r="B15" s="328"/>
      <c r="C15" s="328"/>
      <c r="D15" s="328"/>
      <c r="E15" s="328"/>
      <c r="F15" s="328"/>
      <c r="G15" s="24"/>
    </row>
    <row r="16" spans="1:7" ht="15" thickBot="1">
      <c r="A16" s="36"/>
      <c r="B16" s="24"/>
      <c r="C16" s="24"/>
      <c r="D16" s="24"/>
      <c r="E16" s="329"/>
      <c r="F16" s="329"/>
      <c r="G16" s="24"/>
    </row>
    <row r="17" spans="1:7" ht="15.75" thickBot="1">
      <c r="A17" s="63" t="s">
        <v>67</v>
      </c>
      <c r="B17" s="64" t="s">
        <v>28</v>
      </c>
      <c r="C17" s="53" t="s">
        <v>64</v>
      </c>
      <c r="D17" s="101" t="s">
        <v>210</v>
      </c>
      <c r="E17" s="65" t="s">
        <v>30</v>
      </c>
      <c r="F17" s="66" t="s">
        <v>57</v>
      </c>
      <c r="G17" s="24"/>
    </row>
    <row r="18" spans="1:7" ht="25.5" customHeight="1" thickBot="1">
      <c r="A18" s="67" t="s">
        <v>4</v>
      </c>
      <c r="B18" s="41">
        <v>10211910690.9</v>
      </c>
      <c r="C18" s="68">
        <f>B18/B20</f>
        <v>0.2837121978344323</v>
      </c>
      <c r="D18" s="42">
        <v>5698966027.3</v>
      </c>
      <c r="E18" s="43">
        <f>SUM(D18-B18)</f>
        <v>-4512944663.599999</v>
      </c>
      <c r="F18" s="56">
        <f>SUM(E18*100)/B18</f>
        <v>-44.19295076308842</v>
      </c>
      <c r="G18" s="24"/>
    </row>
    <row r="19" spans="1:7" ht="21.75" customHeight="1" thickBot="1">
      <c r="A19" s="60" t="s">
        <v>58</v>
      </c>
      <c r="B19" s="44">
        <v>25781997110.2</v>
      </c>
      <c r="C19" s="69">
        <f>B19/B20</f>
        <v>0.7162878021655678</v>
      </c>
      <c r="D19" s="44">
        <v>6009668540.5</v>
      </c>
      <c r="E19" s="43">
        <f>SUM(D19-B19)</f>
        <v>-19772328569.7</v>
      </c>
      <c r="F19" s="59">
        <f>SUM(E19*100)/B19</f>
        <v>-76.69044599294278</v>
      </c>
      <c r="G19" s="24"/>
    </row>
    <row r="20" spans="1:7" ht="15.75" thickBot="1">
      <c r="A20" s="70" t="s">
        <v>12</v>
      </c>
      <c r="B20" s="45">
        <f>SUM(B18:B19)</f>
        <v>35993907801.1</v>
      </c>
      <c r="C20" s="71">
        <f>SUM(C18:C19)</f>
        <v>1</v>
      </c>
      <c r="D20" s="45">
        <f>SUM(D18:D19)</f>
        <v>11708634567.8</v>
      </c>
      <c r="E20" s="46">
        <f>SUM(E18:E19)</f>
        <v>-24285273233.3</v>
      </c>
      <c r="F20" s="72">
        <f>SUM(E20*100)/B20</f>
        <v>-67.47051019716683</v>
      </c>
      <c r="G20" s="24"/>
    </row>
    <row r="21" spans="1:7" ht="15" thickTop="1">
      <c r="A21" s="11"/>
      <c r="B21" s="11"/>
      <c r="C21" s="11"/>
      <c r="D21" s="11"/>
      <c r="E21" s="11"/>
      <c r="F21" s="11"/>
      <c r="G21" s="24"/>
    </row>
    <row r="22" spans="1:7" ht="15">
      <c r="A22" s="3" t="s">
        <v>37</v>
      </c>
      <c r="B22" s="24"/>
      <c r="C22" s="24"/>
      <c r="D22" s="103">
        <f>SUM(D13-D20)</f>
        <v>11189422021.73</v>
      </c>
      <c r="E22" s="12"/>
      <c r="F22" s="24"/>
      <c r="G22" s="24"/>
    </row>
    <row r="23" spans="1:7" ht="15">
      <c r="A23" s="3"/>
      <c r="B23" s="102"/>
      <c r="C23" s="24"/>
      <c r="D23" s="103"/>
      <c r="E23" s="12"/>
      <c r="F23" s="24"/>
      <c r="G23" s="24"/>
    </row>
    <row r="24" spans="1:5" ht="18.75">
      <c r="A24" s="13" t="s">
        <v>52</v>
      </c>
      <c r="D24" s="205"/>
      <c r="E24" s="102"/>
    </row>
    <row r="25" spans="1:4" ht="18.75">
      <c r="A25" s="17" t="s">
        <v>53</v>
      </c>
      <c r="B25" s="206"/>
      <c r="D25" s="324"/>
    </row>
    <row r="26" spans="2:4" ht="12.75">
      <c r="B26" s="206"/>
      <c r="D26" s="24"/>
    </row>
    <row r="27" ht="12.75">
      <c r="A27" s="24"/>
    </row>
    <row r="28" ht="12.75">
      <c r="A28" s="24"/>
    </row>
    <row r="30" ht="12.75">
      <c r="B30" s="206"/>
    </row>
    <row r="31" ht="12.75">
      <c r="B31" s="206"/>
    </row>
  </sheetData>
  <sheetProtection/>
  <mergeCells count="8">
    <mergeCell ref="A15:F15"/>
    <mergeCell ref="E16:F16"/>
    <mergeCell ref="A1:F1"/>
    <mergeCell ref="A2:F2"/>
    <mergeCell ref="A3:F3"/>
    <mergeCell ref="E6:F6"/>
    <mergeCell ref="A7:F7"/>
    <mergeCell ref="E8:F8"/>
  </mergeCells>
  <printOptions horizontalCentered="1" verticalCentered="1"/>
  <pageMargins left="1.5748031496062993" right="0.7874015748031497" top="0.3937007874015748" bottom="0.3937007874015748" header="0" footer="0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4"/>
  <sheetViews>
    <sheetView zoomScale="120" zoomScaleNormal="120" zoomScalePageLayoutView="0" workbookViewId="0" topLeftCell="A31">
      <selection activeCell="G13" sqref="G13"/>
    </sheetView>
  </sheetViews>
  <sheetFormatPr defaultColWidth="11.421875" defaultRowHeight="12.75"/>
  <cols>
    <col min="1" max="1" width="54.140625" style="24" customWidth="1"/>
    <col min="2" max="2" width="16.28125" style="24" customWidth="1"/>
    <col min="3" max="3" width="16.421875" style="24" customWidth="1"/>
    <col min="4" max="4" width="16.28125" style="24" customWidth="1"/>
    <col min="5" max="5" width="10.00390625" style="24" customWidth="1"/>
    <col min="6" max="6" width="10.7109375" style="24" customWidth="1"/>
    <col min="7" max="7" width="11.57421875" style="24" customWidth="1"/>
    <col min="8" max="8" width="17.00390625" style="24" customWidth="1"/>
    <col min="9" max="16384" width="11.57421875" style="24" customWidth="1"/>
  </cols>
  <sheetData>
    <row r="1" spans="1:6" ht="15">
      <c r="A1" s="330" t="s">
        <v>75</v>
      </c>
      <c r="B1" s="330"/>
      <c r="C1" s="330"/>
      <c r="D1" s="330"/>
      <c r="E1" s="330"/>
      <c r="F1" s="330"/>
    </row>
    <row r="2" spans="1:6" ht="15">
      <c r="A2" s="330" t="s">
        <v>76</v>
      </c>
      <c r="B2" s="330"/>
      <c r="C2" s="330"/>
      <c r="D2" s="330"/>
      <c r="E2" s="330"/>
      <c r="F2" s="330"/>
    </row>
    <row r="3" spans="1:6" ht="15">
      <c r="A3" s="330" t="s">
        <v>74</v>
      </c>
      <c r="B3" s="330"/>
      <c r="C3" s="330"/>
      <c r="D3" s="330"/>
      <c r="E3" s="330"/>
      <c r="F3" s="330"/>
    </row>
    <row r="4" spans="1:6" ht="15">
      <c r="A4" s="214" t="s">
        <v>208</v>
      </c>
      <c r="B4" s="2"/>
      <c r="C4" s="2"/>
      <c r="D4" s="2"/>
      <c r="E4" s="2"/>
      <c r="F4" s="2"/>
    </row>
    <row r="5" spans="1:6" ht="13.5" thickBot="1">
      <c r="A5" s="333" t="s">
        <v>68</v>
      </c>
      <c r="B5" s="333"/>
      <c r="C5" s="333"/>
      <c r="D5" s="333"/>
      <c r="E5" s="333"/>
      <c r="F5" s="333"/>
    </row>
    <row r="6" spans="1:6" ht="52.5" customHeight="1">
      <c r="A6" s="265" t="s">
        <v>0</v>
      </c>
      <c r="B6" s="266" t="s">
        <v>28</v>
      </c>
      <c r="C6" s="271" t="s">
        <v>41</v>
      </c>
      <c r="D6" s="266" t="s">
        <v>42</v>
      </c>
      <c r="E6" s="272" t="s">
        <v>43</v>
      </c>
      <c r="F6" s="267" t="s">
        <v>44</v>
      </c>
    </row>
    <row r="7" spans="1:8" ht="16.5" customHeight="1">
      <c r="A7" s="250" t="s">
        <v>147</v>
      </c>
      <c r="B7" s="251">
        <f>SUM(B8+B41)</f>
        <v>28131586</v>
      </c>
      <c r="C7" s="251">
        <f>SUM(C8+C41)</f>
        <v>20958374</v>
      </c>
      <c r="D7" s="251">
        <f>SUM(D8+D41)</f>
        <v>7173212</v>
      </c>
      <c r="E7" s="252">
        <f>(C7*100)/B7</f>
        <v>74.50121724384825</v>
      </c>
      <c r="F7" s="253">
        <f aca="true" t="shared" si="0" ref="F7:F46">(D7*100)/B7</f>
        <v>25.49878275615175</v>
      </c>
      <c r="H7" s="102"/>
    </row>
    <row r="8" spans="1:6" ht="16.5" customHeight="1">
      <c r="A8" s="256" t="s">
        <v>1</v>
      </c>
      <c r="B8" s="257">
        <f>SUM(B9+B11)</f>
        <v>23003199</v>
      </c>
      <c r="C8" s="257">
        <f>SUM(C9+C11)</f>
        <v>18185220</v>
      </c>
      <c r="D8" s="257">
        <f>SUM(D9+D11)</f>
        <v>4817979</v>
      </c>
      <c r="E8" s="258">
        <f>(C8*100)/B8</f>
        <v>79.05517836888687</v>
      </c>
      <c r="F8" s="259">
        <f t="shared" si="0"/>
        <v>20.944821631113133</v>
      </c>
    </row>
    <row r="9" spans="1:6" ht="12.75">
      <c r="A9" s="261" t="s">
        <v>21</v>
      </c>
      <c r="B9" s="262">
        <f>SUM(B10)</f>
        <v>2029059</v>
      </c>
      <c r="C9" s="262">
        <f>SUM(C10)</f>
        <v>1715710</v>
      </c>
      <c r="D9" s="262">
        <f>SUM(D10)</f>
        <v>313349</v>
      </c>
      <c r="E9" s="263">
        <f aca="true" t="shared" si="1" ref="E9:E59">(C9*100)/B9</f>
        <v>84.55693008433958</v>
      </c>
      <c r="F9" s="264">
        <f>(D9*100)/B9</f>
        <v>15.443069915660413</v>
      </c>
    </row>
    <row r="10" spans="1:6" ht="18" customHeight="1">
      <c r="A10" s="203" t="s">
        <v>120</v>
      </c>
      <c r="B10" s="113">
        <v>2029059</v>
      </c>
      <c r="C10" s="113">
        <v>1715710</v>
      </c>
      <c r="D10" s="113">
        <f>SUM(B10-C10)</f>
        <v>313349</v>
      </c>
      <c r="E10" s="109">
        <f>(C10*100)/B10</f>
        <v>84.55693008433958</v>
      </c>
      <c r="F10" s="114">
        <f>(D10*100)/B10</f>
        <v>15.443069915660413</v>
      </c>
    </row>
    <row r="11" spans="1:8" ht="16.5" customHeight="1">
      <c r="A11" s="261" t="s">
        <v>122</v>
      </c>
      <c r="B11" s="262">
        <f>SUM(B12+B14+B17+B22+B27+B28+B31+B35+B40)</f>
        <v>20974140</v>
      </c>
      <c r="C11" s="262">
        <f>SUM(C12+C14+C17+C22+C27+C28+C31+C35+C40)</f>
        <v>16469510</v>
      </c>
      <c r="D11" s="262">
        <f>SUM(D12+D14+D17+D22+D27+D28+D31+D35+D40)</f>
        <v>4504630</v>
      </c>
      <c r="E11" s="263">
        <f>(C11*100)/B11</f>
        <v>78.52293347903657</v>
      </c>
      <c r="F11" s="264">
        <f>(D11*100)/B11</f>
        <v>21.477066520963433</v>
      </c>
      <c r="H11" s="242"/>
    </row>
    <row r="12" spans="1:6" ht="16.5" customHeight="1">
      <c r="A12" s="218" t="s">
        <v>194</v>
      </c>
      <c r="B12" s="200">
        <f>SUM(B13)</f>
        <v>232114</v>
      </c>
      <c r="C12" s="200">
        <f>SUM(C13)</f>
        <v>327693</v>
      </c>
      <c r="D12" s="112">
        <f>SUM(D13)</f>
        <v>-95579</v>
      </c>
      <c r="E12" s="109">
        <f>(C12*100)/B12</f>
        <v>141.17761100149065</v>
      </c>
      <c r="F12" s="107">
        <v>100</v>
      </c>
    </row>
    <row r="13" spans="1:6" ht="16.5" customHeight="1">
      <c r="A13" s="219" t="s">
        <v>204</v>
      </c>
      <c r="B13" s="197">
        <v>232114</v>
      </c>
      <c r="C13" s="197">
        <v>327693</v>
      </c>
      <c r="D13" s="108">
        <f>SUM(B13-C13)</f>
        <v>-95579</v>
      </c>
      <c r="E13" s="109">
        <f t="shared" si="1"/>
        <v>141.17761100149065</v>
      </c>
      <c r="F13" s="319">
        <f>(D13*100)/B13</f>
        <v>-41.17761100149065</v>
      </c>
    </row>
    <row r="14" spans="1:6" ht="13.5" customHeight="1">
      <c r="A14" s="204" t="s">
        <v>148</v>
      </c>
      <c r="B14" s="111">
        <f>SUM(B15:B16)</f>
        <v>885783</v>
      </c>
      <c r="C14" s="111">
        <f>SUM(C15:C16)</f>
        <v>640192</v>
      </c>
      <c r="D14" s="111">
        <f>SUM(D15:D16)</f>
        <v>245591</v>
      </c>
      <c r="E14" s="106">
        <f t="shared" si="1"/>
        <v>72.27413486147285</v>
      </c>
      <c r="F14" s="107">
        <f t="shared" si="0"/>
        <v>27.725865138527155</v>
      </c>
    </row>
    <row r="15" spans="1:6" ht="16.5" customHeight="1">
      <c r="A15" s="203" t="s">
        <v>149</v>
      </c>
      <c r="B15" s="113">
        <v>601289</v>
      </c>
      <c r="C15" s="113">
        <v>538802</v>
      </c>
      <c r="D15" s="113">
        <f>SUM(B15-C15)</f>
        <v>62487</v>
      </c>
      <c r="E15" s="109">
        <f t="shared" si="1"/>
        <v>89.60782585412339</v>
      </c>
      <c r="F15" s="114">
        <f>(D15*100)/B15</f>
        <v>10.39217414587661</v>
      </c>
    </row>
    <row r="16" spans="1:6" ht="19.5" customHeight="1">
      <c r="A16" s="203" t="s">
        <v>150</v>
      </c>
      <c r="B16" s="113">
        <v>284494</v>
      </c>
      <c r="C16" s="113">
        <v>101390</v>
      </c>
      <c r="D16" s="113">
        <f>SUM(B16-C16)</f>
        <v>183104</v>
      </c>
      <c r="E16" s="109">
        <f t="shared" si="1"/>
        <v>35.63871294297947</v>
      </c>
      <c r="F16" s="114">
        <f t="shared" si="0"/>
        <v>64.36128705702053</v>
      </c>
    </row>
    <row r="17" spans="1:6" ht="12.75" customHeight="1">
      <c r="A17" s="204" t="s">
        <v>151</v>
      </c>
      <c r="B17" s="111">
        <f>SUM(B18:B21)</f>
        <v>3463312</v>
      </c>
      <c r="C17" s="111">
        <f>SUM(C18:C21)</f>
        <v>2826155</v>
      </c>
      <c r="D17" s="111">
        <f>SUM(D18:D21)</f>
        <v>637157</v>
      </c>
      <c r="E17" s="106">
        <f t="shared" si="1"/>
        <v>81.60266819737869</v>
      </c>
      <c r="F17" s="107">
        <f t="shared" si="0"/>
        <v>18.397331802621306</v>
      </c>
    </row>
    <row r="18" spans="1:6" ht="16.5" customHeight="1">
      <c r="A18" s="203" t="s">
        <v>152</v>
      </c>
      <c r="B18" s="113">
        <v>2791411</v>
      </c>
      <c r="C18" s="113">
        <v>1924510</v>
      </c>
      <c r="D18" s="113">
        <f>SUM(B18-C18)</f>
        <v>866901</v>
      </c>
      <c r="E18" s="109">
        <f t="shared" si="1"/>
        <v>68.94398567606132</v>
      </c>
      <c r="F18" s="114">
        <f t="shared" si="0"/>
        <v>31.056014323938683</v>
      </c>
    </row>
    <row r="19" spans="1:6" ht="12.75">
      <c r="A19" s="203" t="s">
        <v>153</v>
      </c>
      <c r="B19" s="113">
        <v>19381</v>
      </c>
      <c r="C19" s="113">
        <v>4916</v>
      </c>
      <c r="D19" s="113">
        <f>SUM(B19-C19)</f>
        <v>14465</v>
      </c>
      <c r="E19" s="109">
        <f t="shared" si="1"/>
        <v>25.36504824312471</v>
      </c>
      <c r="F19" s="114">
        <f t="shared" si="0"/>
        <v>74.6349517568753</v>
      </c>
    </row>
    <row r="20" spans="1:6" ht="12.75">
      <c r="A20" s="203" t="s">
        <v>154</v>
      </c>
      <c r="B20" s="113">
        <v>389783</v>
      </c>
      <c r="C20" s="197">
        <v>815950</v>
      </c>
      <c r="D20" s="108">
        <f>SUM(B20-C20)</f>
        <v>-426167</v>
      </c>
      <c r="E20" s="109">
        <f t="shared" si="1"/>
        <v>209.33442453878183</v>
      </c>
      <c r="F20" s="319">
        <f t="shared" si="0"/>
        <v>-109.33442453878183</v>
      </c>
    </row>
    <row r="21" spans="1:6" ht="12.75">
      <c r="A21" s="203" t="s">
        <v>155</v>
      </c>
      <c r="B21" s="197">
        <v>262737</v>
      </c>
      <c r="C21" s="113">
        <v>80779</v>
      </c>
      <c r="D21" s="113">
        <f>SUM(B21-C21)</f>
        <v>181958</v>
      </c>
      <c r="E21" s="109">
        <f t="shared" si="1"/>
        <v>30.745193863064586</v>
      </c>
      <c r="F21" s="114">
        <f t="shared" si="0"/>
        <v>69.25480613693541</v>
      </c>
    </row>
    <row r="22" spans="1:6" ht="18.75" customHeight="1">
      <c r="A22" s="204" t="s">
        <v>156</v>
      </c>
      <c r="B22" s="111">
        <f>SUM(B23:B26)</f>
        <v>555660</v>
      </c>
      <c r="C22" s="111">
        <f>SUM(C23:C26)</f>
        <v>740070</v>
      </c>
      <c r="D22" s="112">
        <f>SUM(D23:D26)</f>
        <v>-184410</v>
      </c>
      <c r="E22" s="106">
        <f t="shared" si="1"/>
        <v>133.18756073858114</v>
      </c>
      <c r="F22" s="326">
        <f t="shared" si="0"/>
        <v>-33.18756073858115</v>
      </c>
    </row>
    <row r="23" spans="1:6" ht="12.75">
      <c r="A23" s="203" t="s">
        <v>157</v>
      </c>
      <c r="B23" s="113">
        <v>423829</v>
      </c>
      <c r="C23" s="113">
        <v>328645</v>
      </c>
      <c r="D23" s="113">
        <f>SUM(B23-C23)</f>
        <v>95184</v>
      </c>
      <c r="E23" s="109">
        <f t="shared" si="1"/>
        <v>77.54188599647499</v>
      </c>
      <c r="F23" s="114">
        <f t="shared" si="0"/>
        <v>22.458114003525008</v>
      </c>
    </row>
    <row r="24" spans="1:6" ht="12.75">
      <c r="A24" s="203" t="s">
        <v>158</v>
      </c>
      <c r="B24" s="113">
        <v>2999</v>
      </c>
      <c r="C24" s="113">
        <v>2973</v>
      </c>
      <c r="D24" s="113">
        <f>SUM(B24-C24)</f>
        <v>26</v>
      </c>
      <c r="E24" s="109">
        <f t="shared" si="1"/>
        <v>99.13304434811604</v>
      </c>
      <c r="F24" s="114">
        <f t="shared" si="0"/>
        <v>0.8669556518839613</v>
      </c>
    </row>
    <row r="25" spans="1:6" ht="12.75">
      <c r="A25" s="203" t="s">
        <v>159</v>
      </c>
      <c r="B25" s="113">
        <v>85674</v>
      </c>
      <c r="C25" s="113">
        <v>345740</v>
      </c>
      <c r="D25" s="108">
        <f>SUM(B25-C25)</f>
        <v>-260066</v>
      </c>
      <c r="E25" s="109">
        <f t="shared" si="1"/>
        <v>403.5530032448584</v>
      </c>
      <c r="F25" s="319">
        <f t="shared" si="0"/>
        <v>-303.5530032448584</v>
      </c>
    </row>
    <row r="26" spans="1:6" ht="12.75">
      <c r="A26" s="203" t="s">
        <v>160</v>
      </c>
      <c r="B26" s="113">
        <v>43158</v>
      </c>
      <c r="C26" s="113">
        <v>62712</v>
      </c>
      <c r="D26" s="108">
        <f>SUM(B26-C26)</f>
        <v>-19554</v>
      </c>
      <c r="E26" s="109">
        <f t="shared" si="1"/>
        <v>145.3079382733213</v>
      </c>
      <c r="F26" s="319">
        <f t="shared" si="0"/>
        <v>-45.307938273321284</v>
      </c>
    </row>
    <row r="27" spans="1:6" ht="12.75">
      <c r="A27" s="204" t="s">
        <v>161</v>
      </c>
      <c r="B27" s="111">
        <v>1422267</v>
      </c>
      <c r="C27" s="111">
        <v>759832</v>
      </c>
      <c r="D27" s="111">
        <f>SUM(B27-C27)</f>
        <v>662435</v>
      </c>
      <c r="E27" s="106">
        <f t="shared" si="1"/>
        <v>53.42400547857751</v>
      </c>
      <c r="F27" s="107">
        <f t="shared" si="0"/>
        <v>46.57599452142249</v>
      </c>
    </row>
    <row r="28" spans="1:6" ht="12.75">
      <c r="A28" s="204" t="s">
        <v>162</v>
      </c>
      <c r="B28" s="111">
        <f>SUM(B29:B30)</f>
        <v>305283</v>
      </c>
      <c r="C28" s="111">
        <f>SUM(C29:C30)</f>
        <v>131637</v>
      </c>
      <c r="D28" s="111">
        <f>SUM(D29:D30)</f>
        <v>173646</v>
      </c>
      <c r="E28" s="106">
        <f t="shared" si="1"/>
        <v>43.11966273916333</v>
      </c>
      <c r="F28" s="107">
        <f t="shared" si="0"/>
        <v>56.88033726083667</v>
      </c>
    </row>
    <row r="29" spans="1:6" ht="15.75" customHeight="1">
      <c r="A29" s="203" t="s">
        <v>163</v>
      </c>
      <c r="B29" s="198">
        <v>295283</v>
      </c>
      <c r="C29" s="198">
        <v>89903</v>
      </c>
      <c r="D29" s="198">
        <f>SUM(B29-C29)</f>
        <v>205380</v>
      </c>
      <c r="E29" s="199">
        <f t="shared" si="1"/>
        <v>30.4463853320374</v>
      </c>
      <c r="F29" s="125">
        <f t="shared" si="0"/>
        <v>69.55361466796259</v>
      </c>
    </row>
    <row r="30" spans="1:6" ht="16.5" customHeight="1">
      <c r="A30" s="203" t="s">
        <v>164</v>
      </c>
      <c r="B30" s="197">
        <v>10000</v>
      </c>
      <c r="C30" s="197">
        <v>41734</v>
      </c>
      <c r="D30" s="320">
        <f>SUM(B30-C30)</f>
        <v>-31734</v>
      </c>
      <c r="E30" s="199">
        <f t="shared" si="1"/>
        <v>417.34</v>
      </c>
      <c r="F30" s="321">
        <f t="shared" si="0"/>
        <v>-317.34</v>
      </c>
    </row>
    <row r="31" spans="1:6" ht="16.5" customHeight="1">
      <c r="A31" s="204" t="s">
        <v>124</v>
      </c>
      <c r="B31" s="200">
        <f>SUM(B32)</f>
        <v>75448</v>
      </c>
      <c r="C31" s="200">
        <f>SUM(C32)</f>
        <v>74401</v>
      </c>
      <c r="D31" s="200">
        <f>SUM(D32)</f>
        <v>1047</v>
      </c>
      <c r="E31" s="19">
        <f>(C31*100)/B31</f>
        <v>98.61228925882727</v>
      </c>
      <c r="F31" s="201">
        <f>(D31*100)/B31</f>
        <v>1.3877107411727283</v>
      </c>
    </row>
    <row r="32" spans="1:6" ht="12.75">
      <c r="A32" s="204" t="s">
        <v>165</v>
      </c>
      <c r="B32" s="200">
        <f aca="true" t="shared" si="2" ref="B32:D33">SUM(B33)</f>
        <v>75448</v>
      </c>
      <c r="C32" s="200">
        <f t="shared" si="2"/>
        <v>74401</v>
      </c>
      <c r="D32" s="200">
        <f t="shared" si="2"/>
        <v>1047</v>
      </c>
      <c r="E32" s="19">
        <f t="shared" si="1"/>
        <v>98.61228925882727</v>
      </c>
      <c r="F32" s="201">
        <f t="shared" si="0"/>
        <v>1.3877107411727283</v>
      </c>
    </row>
    <row r="33" spans="1:6" ht="18" customHeight="1">
      <c r="A33" s="204" t="s">
        <v>166</v>
      </c>
      <c r="B33" s="200">
        <f t="shared" si="2"/>
        <v>75448</v>
      </c>
      <c r="C33" s="200">
        <f t="shared" si="2"/>
        <v>74401</v>
      </c>
      <c r="D33" s="200">
        <f t="shared" si="2"/>
        <v>1047</v>
      </c>
      <c r="E33" s="19">
        <f t="shared" si="1"/>
        <v>98.61228925882727</v>
      </c>
      <c r="F33" s="201">
        <f t="shared" si="0"/>
        <v>1.3877107411727283</v>
      </c>
    </row>
    <row r="34" spans="1:6" ht="14.25" customHeight="1">
      <c r="A34" s="203" t="s">
        <v>167</v>
      </c>
      <c r="B34" s="113">
        <v>75448</v>
      </c>
      <c r="C34" s="113">
        <v>74401</v>
      </c>
      <c r="D34" s="113">
        <f>SUM(B34-C34)</f>
        <v>1047</v>
      </c>
      <c r="E34" s="109">
        <f t="shared" si="1"/>
        <v>98.61228925882727</v>
      </c>
      <c r="F34" s="114">
        <f t="shared" si="0"/>
        <v>1.3877107411727283</v>
      </c>
    </row>
    <row r="35" spans="1:6" ht="18.75" customHeight="1">
      <c r="A35" s="204" t="s">
        <v>142</v>
      </c>
      <c r="B35" s="117">
        <f>SUM(B36)+B39</f>
        <v>13866978</v>
      </c>
      <c r="C35" s="117">
        <f>SUM(C36)+C39</f>
        <v>10638891</v>
      </c>
      <c r="D35" s="117">
        <f>SUM(D36)+D39</f>
        <v>3228087</v>
      </c>
      <c r="E35" s="106">
        <f t="shared" si="1"/>
        <v>76.72104909952262</v>
      </c>
      <c r="F35" s="107">
        <f t="shared" si="0"/>
        <v>23.27895090047738</v>
      </c>
    </row>
    <row r="36" spans="1:6" ht="12.75">
      <c r="A36" s="203" t="s">
        <v>168</v>
      </c>
      <c r="B36" s="111">
        <f>SUM(B37:B38)</f>
        <v>12724602</v>
      </c>
      <c r="C36" s="111">
        <f>SUM(C37:C38)</f>
        <v>10638891</v>
      </c>
      <c r="D36" s="111">
        <f>SUM(D37:D38)</f>
        <v>2085711</v>
      </c>
      <c r="E36" s="106">
        <f t="shared" si="1"/>
        <v>83.60883114458119</v>
      </c>
      <c r="F36" s="107">
        <f t="shared" si="0"/>
        <v>16.39116885541882</v>
      </c>
    </row>
    <row r="37" spans="1:6" ht="12.75">
      <c r="A37" s="203" t="s">
        <v>169</v>
      </c>
      <c r="B37" s="113">
        <v>11867780</v>
      </c>
      <c r="C37" s="113">
        <v>10437362</v>
      </c>
      <c r="D37" s="113">
        <f>SUM(B37-C37)</f>
        <v>1430418</v>
      </c>
      <c r="E37" s="109">
        <f>(C37*100)/B37</f>
        <v>87.94704654113912</v>
      </c>
      <c r="F37" s="114">
        <f t="shared" si="0"/>
        <v>12.052953458860882</v>
      </c>
    </row>
    <row r="38" spans="1:6" ht="12.75">
      <c r="A38" s="203" t="s">
        <v>170</v>
      </c>
      <c r="B38" s="113">
        <v>856822</v>
      </c>
      <c r="C38" s="113">
        <v>201529</v>
      </c>
      <c r="D38" s="113">
        <f>SUM(B38-C38)</f>
        <v>655293</v>
      </c>
      <c r="E38" s="109">
        <f>(C38*100)/B38</f>
        <v>23.520521181762373</v>
      </c>
      <c r="F38" s="114">
        <f t="shared" si="0"/>
        <v>76.47947881823762</v>
      </c>
    </row>
    <row r="39" spans="1:6" ht="12.75">
      <c r="A39" s="203" t="s">
        <v>207</v>
      </c>
      <c r="B39" s="113">
        <v>1142376</v>
      </c>
      <c r="C39" s="113">
        <v>0</v>
      </c>
      <c r="D39" s="113">
        <f>SUM(B39-C39)</f>
        <v>1142376</v>
      </c>
      <c r="E39" s="109">
        <f>(C39*100)/B39</f>
        <v>0</v>
      </c>
      <c r="F39" s="114"/>
    </row>
    <row r="40" spans="1:6" ht="12.75">
      <c r="A40" s="204" t="s">
        <v>128</v>
      </c>
      <c r="B40" s="111">
        <v>167295</v>
      </c>
      <c r="C40" s="111">
        <v>330639</v>
      </c>
      <c r="D40" s="112">
        <f>SUM(B40-C40)</f>
        <v>-163344</v>
      </c>
      <c r="E40" s="106">
        <f t="shared" si="1"/>
        <v>197.63830359544517</v>
      </c>
      <c r="F40" s="325">
        <f t="shared" si="0"/>
        <v>-97.63830359544517</v>
      </c>
    </row>
    <row r="41" spans="1:6" ht="12.75">
      <c r="A41" s="256" t="s">
        <v>2</v>
      </c>
      <c r="B41" s="260">
        <f>SUM(B42:B44)</f>
        <v>5128387</v>
      </c>
      <c r="C41" s="260">
        <f>SUM(C42:C44)</f>
        <v>2773154</v>
      </c>
      <c r="D41" s="260">
        <f>SUM(D42:D44)</f>
        <v>2355233</v>
      </c>
      <c r="E41" s="258">
        <f>(C41*100)/B41</f>
        <v>54.07458524483429</v>
      </c>
      <c r="F41" s="259">
        <f t="shared" si="0"/>
        <v>45.92541475516571</v>
      </c>
    </row>
    <row r="42" spans="1:6" ht="12.75">
      <c r="A42" s="203" t="s">
        <v>205</v>
      </c>
      <c r="B42" s="113">
        <v>3293609</v>
      </c>
      <c r="C42" s="113">
        <v>2740763</v>
      </c>
      <c r="D42" s="113">
        <f>SUM(B42-C42)</f>
        <v>552846</v>
      </c>
      <c r="E42" s="109">
        <f t="shared" si="1"/>
        <v>83.21458315179488</v>
      </c>
      <c r="F42" s="114">
        <f t="shared" si="0"/>
        <v>16.785416848205116</v>
      </c>
    </row>
    <row r="43" spans="1:6" ht="12.75">
      <c r="A43" s="203" t="s">
        <v>206</v>
      </c>
      <c r="B43" s="113">
        <v>1388044</v>
      </c>
      <c r="C43" s="113">
        <v>0</v>
      </c>
      <c r="D43" s="113">
        <f>SUM(B43-C43)</f>
        <v>1388044</v>
      </c>
      <c r="E43" s="109">
        <f>(C43*100)/B43</f>
        <v>0</v>
      </c>
      <c r="F43" s="114">
        <f>(D43*100)/B43</f>
        <v>100</v>
      </c>
    </row>
    <row r="44" spans="1:6" ht="12.75">
      <c r="A44" s="203" t="s">
        <v>171</v>
      </c>
      <c r="B44" s="113">
        <f aca="true" t="shared" si="3" ref="B44:D45">SUM(B45)</f>
        <v>446734</v>
      </c>
      <c r="C44" s="113">
        <f>SUM(C45)</f>
        <v>32391</v>
      </c>
      <c r="D44" s="113">
        <f t="shared" si="3"/>
        <v>414343</v>
      </c>
      <c r="E44" s="109">
        <f t="shared" si="1"/>
        <v>7.25062341348543</v>
      </c>
      <c r="F44" s="114">
        <f t="shared" si="0"/>
        <v>92.74937658651457</v>
      </c>
    </row>
    <row r="45" spans="1:6" ht="12.75">
      <c r="A45" s="203" t="s">
        <v>172</v>
      </c>
      <c r="B45" s="113">
        <f t="shared" si="3"/>
        <v>446734</v>
      </c>
      <c r="C45" s="113">
        <f t="shared" si="3"/>
        <v>32391</v>
      </c>
      <c r="D45" s="113">
        <f t="shared" si="3"/>
        <v>414343</v>
      </c>
      <c r="E45" s="109">
        <f t="shared" si="1"/>
        <v>7.25062341348543</v>
      </c>
      <c r="F45" s="114">
        <f t="shared" si="0"/>
        <v>92.74937658651457</v>
      </c>
    </row>
    <row r="46" spans="1:6" ht="16.5" customHeight="1">
      <c r="A46" s="203" t="s">
        <v>173</v>
      </c>
      <c r="B46" s="113">
        <v>446734</v>
      </c>
      <c r="C46" s="113">
        <v>32391</v>
      </c>
      <c r="D46" s="113">
        <f>SUM(B46-C46)</f>
        <v>414343</v>
      </c>
      <c r="E46" s="109">
        <f t="shared" si="1"/>
        <v>7.25062341348543</v>
      </c>
      <c r="F46" s="114">
        <f t="shared" si="0"/>
        <v>92.74937658651457</v>
      </c>
    </row>
    <row r="47" spans="1:6" ht="27" customHeight="1">
      <c r="A47" s="250" t="s">
        <v>174</v>
      </c>
      <c r="B47" s="251">
        <f>SUM(B48:B51)</f>
        <v>7862322</v>
      </c>
      <c r="C47" s="251">
        <f>SUM(C48:C51)</f>
        <v>1939682</v>
      </c>
      <c r="D47" s="251">
        <f>SUM(D48:D51)</f>
        <v>5922640</v>
      </c>
      <c r="E47" s="254">
        <f t="shared" si="1"/>
        <v>24.67059985586955</v>
      </c>
      <c r="F47" s="255">
        <f>(D47*100)/B47</f>
        <v>75.32940014413045</v>
      </c>
    </row>
    <row r="48" spans="1:6" ht="18" customHeight="1">
      <c r="A48" s="203" t="s">
        <v>4</v>
      </c>
      <c r="B48" s="113">
        <v>2516688</v>
      </c>
      <c r="C48" s="113">
        <v>1939682</v>
      </c>
      <c r="D48" s="113">
        <f>SUM(B48-C48)</f>
        <v>577006</v>
      </c>
      <c r="E48" s="109">
        <f t="shared" si="1"/>
        <v>77.07280362126731</v>
      </c>
      <c r="F48" s="114">
        <f>(D48*100)/B48</f>
        <v>22.927196378732685</v>
      </c>
    </row>
    <row r="49" spans="1:6" ht="18" customHeight="1">
      <c r="A49" s="203" t="s">
        <v>4</v>
      </c>
      <c r="B49" s="113">
        <v>522859</v>
      </c>
      <c r="C49" s="113">
        <v>0</v>
      </c>
      <c r="D49" s="113">
        <f>SUM(B49-C49)</f>
        <v>522859</v>
      </c>
      <c r="E49" s="109">
        <f>(C49*100)/B49</f>
        <v>0</v>
      </c>
      <c r="F49" s="114">
        <f>(D49*100)/B49</f>
        <v>100</v>
      </c>
    </row>
    <row r="50" spans="1:6" ht="12.75" customHeight="1">
      <c r="A50" s="203" t="s">
        <v>4</v>
      </c>
      <c r="B50" s="113">
        <v>6935</v>
      </c>
      <c r="C50" s="113">
        <v>0</v>
      </c>
      <c r="D50" s="113">
        <f>SUM(B50-C50)</f>
        <v>6935</v>
      </c>
      <c r="E50" s="109">
        <f t="shared" si="1"/>
        <v>0</v>
      </c>
      <c r="F50" s="114">
        <f>(D50*100)/B50</f>
        <v>100</v>
      </c>
    </row>
    <row r="51" spans="1:6" ht="12.75" customHeight="1" thickBot="1">
      <c r="A51" s="203" t="s">
        <v>58</v>
      </c>
      <c r="B51" s="113">
        <v>4815840</v>
      </c>
      <c r="C51" s="113">
        <v>0</v>
      </c>
      <c r="D51" s="113">
        <f>SUM(B51-C51)</f>
        <v>4815840</v>
      </c>
      <c r="E51" s="109">
        <f t="shared" si="1"/>
        <v>0</v>
      </c>
      <c r="F51" s="114">
        <f>(D51*100)/B51</f>
        <v>100</v>
      </c>
    </row>
    <row r="52" spans="1:6" ht="12.75" customHeight="1" hidden="1" thickBot="1">
      <c r="A52" s="203" t="s">
        <v>58</v>
      </c>
      <c r="B52" s="113"/>
      <c r="C52" s="113"/>
      <c r="D52" s="113"/>
      <c r="E52" s="109"/>
      <c r="F52" s="114"/>
    </row>
    <row r="53" spans="1:6" ht="12.75" customHeight="1" hidden="1">
      <c r="A53" s="202" t="s">
        <v>187</v>
      </c>
      <c r="B53" s="217">
        <f aca="true" t="shared" si="4" ref="B53:D57">SUM(B54)</f>
        <v>0</v>
      </c>
      <c r="C53" s="217">
        <f t="shared" si="4"/>
        <v>0</v>
      </c>
      <c r="D53" s="217">
        <f t="shared" si="4"/>
        <v>0</v>
      </c>
      <c r="E53" s="226" t="e">
        <f aca="true" t="shared" si="5" ref="E53:E58">SUM(C53*100)/B53</f>
        <v>#DIV/0!</v>
      </c>
      <c r="F53" s="227" t="e">
        <f aca="true" t="shared" si="6" ref="F53:F58">SUM(D53*100)/B53</f>
        <v>#DIV/0!</v>
      </c>
    </row>
    <row r="54" spans="1:6" ht="12.75" customHeight="1" hidden="1">
      <c r="A54" s="203" t="s">
        <v>147</v>
      </c>
      <c r="B54" s="113">
        <f t="shared" si="4"/>
        <v>0</v>
      </c>
      <c r="C54" s="113">
        <f t="shared" si="4"/>
        <v>0</v>
      </c>
      <c r="D54" s="113">
        <f t="shared" si="4"/>
        <v>0</v>
      </c>
      <c r="E54" s="109" t="e">
        <f t="shared" si="5"/>
        <v>#DIV/0!</v>
      </c>
      <c r="F54" s="114" t="e">
        <f t="shared" si="6"/>
        <v>#DIV/0!</v>
      </c>
    </row>
    <row r="55" spans="1:6" ht="12.75" customHeight="1" hidden="1">
      <c r="A55" s="203" t="s">
        <v>1</v>
      </c>
      <c r="B55" s="113">
        <f t="shared" si="4"/>
        <v>0</v>
      </c>
      <c r="C55" s="113">
        <f t="shared" si="4"/>
        <v>0</v>
      </c>
      <c r="D55" s="113">
        <f t="shared" si="4"/>
        <v>0</v>
      </c>
      <c r="E55" s="109" t="e">
        <f t="shared" si="5"/>
        <v>#DIV/0!</v>
      </c>
      <c r="F55" s="114" t="e">
        <f t="shared" si="6"/>
        <v>#DIV/0!</v>
      </c>
    </row>
    <row r="56" spans="1:6" ht="12.75" customHeight="1" hidden="1">
      <c r="A56" s="203" t="s">
        <v>122</v>
      </c>
      <c r="B56" s="113">
        <f t="shared" si="4"/>
        <v>0</v>
      </c>
      <c r="C56" s="113">
        <f t="shared" si="4"/>
        <v>0</v>
      </c>
      <c r="D56" s="113">
        <f t="shared" si="4"/>
        <v>0</v>
      </c>
      <c r="E56" s="109" t="e">
        <f t="shared" si="5"/>
        <v>#DIV/0!</v>
      </c>
      <c r="F56" s="114" t="e">
        <f t="shared" si="6"/>
        <v>#DIV/0!</v>
      </c>
    </row>
    <row r="57" spans="1:6" ht="12.75" customHeight="1" hidden="1">
      <c r="A57" s="203" t="s">
        <v>188</v>
      </c>
      <c r="B57" s="113">
        <f t="shared" si="4"/>
        <v>0</v>
      </c>
      <c r="C57" s="113">
        <f t="shared" si="4"/>
        <v>0</v>
      </c>
      <c r="D57" s="113">
        <f t="shared" si="4"/>
        <v>0</v>
      </c>
      <c r="E57" s="109" t="e">
        <f t="shared" si="5"/>
        <v>#DIV/0!</v>
      </c>
      <c r="F57" s="114" t="e">
        <f t="shared" si="6"/>
        <v>#DIV/0!</v>
      </c>
    </row>
    <row r="58" spans="1:6" ht="42" customHeight="1" hidden="1" thickBot="1">
      <c r="A58" s="213" t="s">
        <v>189</v>
      </c>
      <c r="B58" s="113">
        <v>0</v>
      </c>
      <c r="C58" s="113">
        <v>0</v>
      </c>
      <c r="D58" s="113">
        <f>SUM(B58-C58)</f>
        <v>0</v>
      </c>
      <c r="E58" s="109" t="e">
        <f t="shared" si="5"/>
        <v>#DIV/0!</v>
      </c>
      <c r="F58" s="114" t="e">
        <f t="shared" si="6"/>
        <v>#DIV/0!</v>
      </c>
    </row>
    <row r="59" spans="1:6" ht="18.75" customHeight="1" thickBot="1">
      <c r="A59" s="268" t="s">
        <v>6</v>
      </c>
      <c r="B59" s="269">
        <f>SUM(B7+B47+B53)</f>
        <v>35993908</v>
      </c>
      <c r="C59" s="273">
        <f>SUM(C7+C47+C53)</f>
        <v>22898056</v>
      </c>
      <c r="D59" s="269">
        <f>SUM(D7+D47+D53)</f>
        <v>13095852</v>
      </c>
      <c r="E59" s="274">
        <f t="shared" si="1"/>
        <v>63.61647643262299</v>
      </c>
      <c r="F59" s="270">
        <f>(D59*100)/B59</f>
        <v>36.38352356737701</v>
      </c>
    </row>
    <row r="60" spans="1:6" ht="25.5" customHeight="1">
      <c r="A60" s="17" t="s">
        <v>100</v>
      </c>
      <c r="E60" s="196"/>
      <c r="F60" s="196"/>
    </row>
    <row r="61" spans="2:6" ht="12.75">
      <c r="B61" s="18"/>
      <c r="C61" s="240"/>
      <c r="D61" s="18"/>
      <c r="E61" s="19"/>
      <c r="F61" s="19"/>
    </row>
    <row r="62" spans="2:4" ht="12.75">
      <c r="B62" s="241"/>
      <c r="C62" s="127"/>
      <c r="D62" s="127"/>
    </row>
    <row r="63" spans="3:4" ht="12.75">
      <c r="C63" s="102"/>
      <c r="D63" s="242"/>
    </row>
    <row r="64" ht="12.75">
      <c r="B64" s="242"/>
    </row>
  </sheetData>
  <sheetProtection/>
  <mergeCells count="4">
    <mergeCell ref="A3:F3"/>
    <mergeCell ref="A2:F2"/>
    <mergeCell ref="A1:F1"/>
    <mergeCell ref="A5:F5"/>
  </mergeCells>
  <printOptions/>
  <pageMargins left="0.5905511811023623" right="0.3937007874015748" top="0.984251968503937" bottom="0.5905511811023623" header="0" footer="0"/>
  <pageSetup horizontalDpi="600" verticalDpi="600" orientation="portrait" paperSize="5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4"/>
  <sheetViews>
    <sheetView zoomScale="130" zoomScaleNormal="130" zoomScalePageLayoutView="0" workbookViewId="0" topLeftCell="A1">
      <selection activeCell="H10" sqref="H10"/>
    </sheetView>
  </sheetViews>
  <sheetFormatPr defaultColWidth="11.421875" defaultRowHeight="12.75"/>
  <cols>
    <col min="1" max="1" width="12.28125" style="173" customWidth="1"/>
    <col min="2" max="2" width="41.421875" style="173" customWidth="1"/>
    <col min="3" max="3" width="17.28125" style="173" customWidth="1"/>
    <col min="4" max="4" width="15.57421875" style="173" customWidth="1"/>
    <col min="5" max="5" width="16.140625" style="173" customWidth="1"/>
    <col min="6" max="6" width="11.00390625" style="173" customWidth="1"/>
    <col min="7" max="7" width="11.57421875" style="173" customWidth="1"/>
    <col min="8" max="8" width="8.57421875" style="173" customWidth="1"/>
    <col min="9" max="9" width="21.57421875" style="173" customWidth="1"/>
    <col min="10" max="16384" width="11.57421875" style="173" customWidth="1"/>
  </cols>
  <sheetData>
    <row r="1" spans="1:6" ht="13.5">
      <c r="A1" s="336" t="s">
        <v>62</v>
      </c>
      <c r="B1" s="337"/>
      <c r="C1" s="337"/>
      <c r="D1" s="337"/>
      <c r="E1" s="337"/>
      <c r="F1" s="338"/>
    </row>
    <row r="2" spans="1:6" ht="21" customHeight="1">
      <c r="A2" s="339" t="s">
        <v>108</v>
      </c>
      <c r="B2" s="340"/>
      <c r="C2" s="340"/>
      <c r="D2" s="340"/>
      <c r="E2" s="340"/>
      <c r="F2" s="341"/>
    </row>
    <row r="3" spans="1:6" ht="14.25" thickBot="1">
      <c r="A3" s="342" t="s">
        <v>146</v>
      </c>
      <c r="B3" s="343"/>
      <c r="C3" s="343"/>
      <c r="D3" s="343"/>
      <c r="E3" s="343"/>
      <c r="F3" s="344"/>
    </row>
    <row r="4" spans="1:6" ht="29.25" customHeight="1" thickBot="1">
      <c r="A4" s="284" t="s">
        <v>109</v>
      </c>
      <c r="B4" s="345" t="s">
        <v>110</v>
      </c>
      <c r="C4" s="347" t="s">
        <v>111</v>
      </c>
      <c r="D4" s="348"/>
      <c r="E4" s="349" t="s">
        <v>30</v>
      </c>
      <c r="F4" s="350" t="s">
        <v>112</v>
      </c>
    </row>
    <row r="5" spans="1:6" ht="17.25" customHeight="1" thickBot="1">
      <c r="A5" s="285" t="s">
        <v>113</v>
      </c>
      <c r="B5" s="346"/>
      <c r="C5" s="277">
        <v>44135</v>
      </c>
      <c r="D5" s="277">
        <v>44500</v>
      </c>
      <c r="E5" s="346"/>
      <c r="F5" s="351"/>
    </row>
    <row r="6" spans="1:9" ht="13.5">
      <c r="A6" s="278" t="s">
        <v>114</v>
      </c>
      <c r="B6" s="278" t="s">
        <v>115</v>
      </c>
      <c r="C6" s="279">
        <f>C7+C21</f>
        <v>16667624</v>
      </c>
      <c r="D6" s="279">
        <f>D7+D21</f>
        <v>20958374</v>
      </c>
      <c r="E6" s="280">
        <f>SUM(D6-C6)</f>
        <v>4290750</v>
      </c>
      <c r="F6" s="281">
        <f aca="true" t="shared" si="0" ref="F6:F12">SUM(E6/C6)</f>
        <v>0.2574302132085533</v>
      </c>
      <c r="I6" s="222"/>
    </row>
    <row r="7" spans="1:8" ht="12.75">
      <c r="A7" s="174" t="s">
        <v>116</v>
      </c>
      <c r="B7" s="174" t="s">
        <v>117</v>
      </c>
      <c r="C7" s="175">
        <f>SUM(C8+C10)</f>
        <v>11706763</v>
      </c>
      <c r="D7" s="175">
        <f>SUM(D8+D10)</f>
        <v>18185220</v>
      </c>
      <c r="E7" s="243">
        <f aca="true" t="shared" si="1" ref="E7:E27">SUM(D7-C7)</f>
        <v>6478457</v>
      </c>
      <c r="F7" s="244">
        <f t="shared" si="0"/>
        <v>0.5533943926258693</v>
      </c>
      <c r="H7" s="215"/>
    </row>
    <row r="8" spans="1:6" ht="12.75">
      <c r="A8" s="174" t="s">
        <v>118</v>
      </c>
      <c r="B8" s="174" t="s">
        <v>21</v>
      </c>
      <c r="C8" s="175">
        <f>SUM(C9)</f>
        <v>939981</v>
      </c>
      <c r="D8" s="175">
        <f>SUM(D9)</f>
        <v>1715710</v>
      </c>
      <c r="E8" s="243">
        <f>SUM(D8-C8)</f>
        <v>775729</v>
      </c>
      <c r="F8" s="244">
        <v>1</v>
      </c>
    </row>
    <row r="9" spans="1:6" ht="12.75">
      <c r="A9" s="176" t="s">
        <v>119</v>
      </c>
      <c r="B9" s="176" t="s">
        <v>120</v>
      </c>
      <c r="C9" s="177">
        <v>939981</v>
      </c>
      <c r="D9" s="177">
        <f>SUM('EJECUCION DE YS-10-2021'!C10)</f>
        <v>1715710</v>
      </c>
      <c r="E9" s="220">
        <f t="shared" si="1"/>
        <v>775729</v>
      </c>
      <c r="F9" s="221">
        <v>1</v>
      </c>
    </row>
    <row r="10" spans="1:6" ht="12.75">
      <c r="A10" s="174" t="s">
        <v>121</v>
      </c>
      <c r="B10" s="174" t="s">
        <v>122</v>
      </c>
      <c r="C10" s="225">
        <f>SUM(C11:C20)</f>
        <v>10766782</v>
      </c>
      <c r="D10" s="175">
        <f>SUM(D11:D20)</f>
        <v>16469510</v>
      </c>
      <c r="E10" s="243">
        <f t="shared" si="1"/>
        <v>5702728</v>
      </c>
      <c r="F10" s="244">
        <f t="shared" si="0"/>
        <v>0.5296594655673348</v>
      </c>
    </row>
    <row r="11" spans="1:6" ht="12.75">
      <c r="A11" s="178" t="s">
        <v>123</v>
      </c>
      <c r="B11" s="178" t="s">
        <v>124</v>
      </c>
      <c r="C11" s="177">
        <v>29608</v>
      </c>
      <c r="D11" s="179">
        <f>SUM('EJECUCION DE YS-10-2021'!C31)</f>
        <v>74401</v>
      </c>
      <c r="E11" s="220">
        <f t="shared" si="1"/>
        <v>44793</v>
      </c>
      <c r="F11" s="221">
        <f t="shared" si="0"/>
        <v>1.5128681437449338</v>
      </c>
    </row>
    <row r="12" spans="1:6" ht="12.75">
      <c r="A12" s="178"/>
      <c r="B12" s="178" t="s">
        <v>195</v>
      </c>
      <c r="C12" s="177">
        <v>226296</v>
      </c>
      <c r="D12" s="179">
        <f>SUM('EJECUCION DE YS-10-2021'!C13)</f>
        <v>327693</v>
      </c>
      <c r="E12" s="220">
        <f>SUM(D12-C12)</f>
        <v>101397</v>
      </c>
      <c r="F12" s="221">
        <f t="shared" si="0"/>
        <v>0.4480724361013893</v>
      </c>
    </row>
    <row r="13" spans="1:6" ht="12.75">
      <c r="A13" s="178" t="s">
        <v>125</v>
      </c>
      <c r="B13" s="178" t="s">
        <v>177</v>
      </c>
      <c r="C13" s="177">
        <v>176518</v>
      </c>
      <c r="D13" s="179">
        <f>SUM('EJECUCION DE YS-10-2021'!C14)</f>
        <v>640192</v>
      </c>
      <c r="E13" s="243">
        <f t="shared" si="1"/>
        <v>463674</v>
      </c>
      <c r="F13" s="244">
        <f>SUM(E13/C13)</f>
        <v>2.6267802717003366</v>
      </c>
    </row>
    <row r="14" spans="1:9" ht="12.75">
      <c r="A14" s="178"/>
      <c r="B14" s="178" t="s">
        <v>190</v>
      </c>
      <c r="C14" s="177">
        <v>185675</v>
      </c>
      <c r="D14" s="179">
        <f>SUM('EJECUCION DE YS-10-2021'!C17)</f>
        <v>2826155</v>
      </c>
      <c r="E14" s="220">
        <f t="shared" si="1"/>
        <v>2640480</v>
      </c>
      <c r="F14" s="221">
        <f>SUM(E14/C14)</f>
        <v>14.220977514474216</v>
      </c>
      <c r="I14" s="215"/>
    </row>
    <row r="15" spans="1:9" ht="12.75">
      <c r="A15" s="178"/>
      <c r="B15" s="178" t="s">
        <v>156</v>
      </c>
      <c r="C15" s="177">
        <v>41545</v>
      </c>
      <c r="D15" s="179">
        <f>SUM('EJECUCION DE YS-10-2021'!C22)</f>
        <v>740070</v>
      </c>
      <c r="E15" s="220">
        <f t="shared" si="1"/>
        <v>698525</v>
      </c>
      <c r="F15" s="221">
        <f>SUM(E15/C15)</f>
        <v>16.813695992297507</v>
      </c>
      <c r="I15" s="215"/>
    </row>
    <row r="16" spans="1:6" ht="12.75">
      <c r="A16" s="178"/>
      <c r="B16" s="178" t="s">
        <v>191</v>
      </c>
      <c r="C16" s="177">
        <v>632708</v>
      </c>
      <c r="D16" s="179">
        <f>SUM('EJECUCION DE YS-10-2021'!C27)</f>
        <v>759832</v>
      </c>
      <c r="E16" s="220">
        <f>SUM(D16-C16)</f>
        <v>127124</v>
      </c>
      <c r="F16" s="221">
        <f>SUM(E16/C16)</f>
        <v>0.20092048780796196</v>
      </c>
    </row>
    <row r="17" spans="1:6" ht="12.75">
      <c r="A17" s="178" t="s">
        <v>126</v>
      </c>
      <c r="B17" s="178" t="s">
        <v>162</v>
      </c>
      <c r="C17" s="177">
        <v>590788</v>
      </c>
      <c r="D17" s="179">
        <f>SUM('EJECUCION DE YS-10-2021'!C28)</f>
        <v>131637</v>
      </c>
      <c r="E17" s="228">
        <f t="shared" si="1"/>
        <v>-459151</v>
      </c>
      <c r="F17" s="229">
        <f>SUM(E17/C17)</f>
        <v>-0.7771840321739778</v>
      </c>
    </row>
    <row r="18" spans="1:6" ht="12.75" hidden="1">
      <c r="A18" s="178"/>
      <c r="B18" s="178" t="s">
        <v>188</v>
      </c>
      <c r="C18" s="177">
        <v>0</v>
      </c>
      <c r="D18" s="179">
        <f>SUM('EJECUCION DE YS-10-2021'!C54)</f>
        <v>0</v>
      </c>
      <c r="E18" s="220">
        <f>SUM(D18-C18)</f>
        <v>0</v>
      </c>
      <c r="F18" s="221">
        <v>0</v>
      </c>
    </row>
    <row r="19" spans="1:6" ht="12.75">
      <c r="A19" s="178"/>
      <c r="B19" s="178" t="s">
        <v>142</v>
      </c>
      <c r="C19" s="177">
        <v>8625093</v>
      </c>
      <c r="D19" s="179">
        <f>SUM('EJECUCION DE YS-10-2021'!C35)</f>
        <v>10638891</v>
      </c>
      <c r="E19" s="220">
        <f t="shared" si="1"/>
        <v>2013798</v>
      </c>
      <c r="F19" s="221">
        <v>1</v>
      </c>
    </row>
    <row r="20" spans="1:6" ht="12.75">
      <c r="A20" s="178" t="s">
        <v>127</v>
      </c>
      <c r="B20" s="178" t="s">
        <v>128</v>
      </c>
      <c r="C20" s="177">
        <v>258551</v>
      </c>
      <c r="D20" s="179">
        <f>SUM('EJECUCION DE YS-10-2021'!C40)</f>
        <v>330639</v>
      </c>
      <c r="E20" s="220">
        <f t="shared" si="1"/>
        <v>72088</v>
      </c>
      <c r="F20" s="221">
        <f>SUM(E20/C20)</f>
        <v>0.27881539812261413</v>
      </c>
    </row>
    <row r="21" spans="1:6" ht="12.75">
      <c r="A21" s="174" t="s">
        <v>129</v>
      </c>
      <c r="B21" s="174" t="s">
        <v>130</v>
      </c>
      <c r="C21" s="225">
        <f>SUM(C22:C24)</f>
        <v>4960861</v>
      </c>
      <c r="D21" s="175">
        <f>SUM(D22:D24)</f>
        <v>2773154</v>
      </c>
      <c r="E21" s="286">
        <f t="shared" si="1"/>
        <v>-2187707</v>
      </c>
      <c r="F21" s="287">
        <f>SUM(E21/C21)</f>
        <v>-0.44099340820071353</v>
      </c>
    </row>
    <row r="22" spans="1:6" ht="15.75" customHeight="1">
      <c r="A22" s="180">
        <v>30230</v>
      </c>
      <c r="B22" s="176" t="s">
        <v>193</v>
      </c>
      <c r="C22" s="177">
        <v>4665164</v>
      </c>
      <c r="D22" s="177">
        <f>SUM('EJECUCION DE YS-10-2021'!C42)</f>
        <v>2740763</v>
      </c>
      <c r="E22" s="228">
        <f t="shared" si="1"/>
        <v>-1924401</v>
      </c>
      <c r="F22" s="229">
        <f>SUM(E22/C22)</f>
        <v>-0.4125044692962562</v>
      </c>
    </row>
    <row r="23" spans="1:6" ht="12.75">
      <c r="A23" s="180">
        <v>3020504</v>
      </c>
      <c r="B23" s="178" t="s">
        <v>51</v>
      </c>
      <c r="C23" s="177">
        <v>295697</v>
      </c>
      <c r="D23" s="179">
        <f>SUM('EJECUCION DE YS-10-2021'!C44)</f>
        <v>32391</v>
      </c>
      <c r="E23" s="228">
        <f t="shared" si="1"/>
        <v>-263306</v>
      </c>
      <c r="F23" s="229">
        <f>SUM(E23/C23)</f>
        <v>-0.890458814259191</v>
      </c>
    </row>
    <row r="24" spans="1:6" ht="12.75" hidden="1">
      <c r="A24" s="180">
        <v>3020505</v>
      </c>
      <c r="B24" s="178" t="s">
        <v>72</v>
      </c>
      <c r="C24" s="179">
        <v>0</v>
      </c>
      <c r="D24" s="179">
        <v>0</v>
      </c>
      <c r="E24" s="228">
        <f t="shared" si="1"/>
        <v>0</v>
      </c>
      <c r="F24" s="229">
        <v>0</v>
      </c>
    </row>
    <row r="25" spans="1:6" ht="13.5">
      <c r="A25" s="282" t="s">
        <v>131</v>
      </c>
      <c r="B25" s="282" t="s">
        <v>132</v>
      </c>
      <c r="C25" s="283">
        <f>SUM(C26:C27)</f>
        <v>2729737</v>
      </c>
      <c r="D25" s="283">
        <f>SUM(D26:D27)</f>
        <v>1939682</v>
      </c>
      <c r="E25" s="317">
        <f t="shared" si="1"/>
        <v>-790055</v>
      </c>
      <c r="F25" s="318">
        <f>SUM(E25/C25)</f>
        <v>-0.28942531826326123</v>
      </c>
    </row>
    <row r="26" spans="1:8" ht="12.75">
      <c r="A26" s="178" t="s">
        <v>133</v>
      </c>
      <c r="B26" s="178" t="s">
        <v>4</v>
      </c>
      <c r="C26" s="179">
        <v>1994170</v>
      </c>
      <c r="D26" s="179">
        <f>SUM('EJECUCION DE YS-10-2021'!C48+'EJECUCION DE YS-10-2021'!C50)</f>
        <v>1939682</v>
      </c>
      <c r="E26" s="228">
        <f t="shared" si="1"/>
        <v>-54488</v>
      </c>
      <c r="F26" s="229">
        <f>SUM(E26/C26)</f>
        <v>-0.027323648435188575</v>
      </c>
      <c r="G26" s="181"/>
      <c r="H26" s="182"/>
    </row>
    <row r="27" spans="1:8" ht="20.25" customHeight="1" thickBot="1">
      <c r="A27" s="183"/>
      <c r="B27" s="183" t="s">
        <v>5</v>
      </c>
      <c r="C27" s="184">
        <v>735567</v>
      </c>
      <c r="D27" s="184">
        <f>SUM('EJECUCION DE YS-10-2021'!C51)</f>
        <v>0</v>
      </c>
      <c r="E27" s="327">
        <f t="shared" si="1"/>
        <v>-735567</v>
      </c>
      <c r="F27" s="229">
        <v>-1</v>
      </c>
      <c r="G27" s="181"/>
      <c r="H27" s="182"/>
    </row>
    <row r="28" spans="1:6" ht="18.75" customHeight="1" thickBot="1">
      <c r="A28" s="334" t="s">
        <v>134</v>
      </c>
      <c r="B28" s="335"/>
      <c r="C28" s="275">
        <f>SUM(C6+C25)</f>
        <v>19397361</v>
      </c>
      <c r="D28" s="276">
        <f>SUM(D6+D25)</f>
        <v>22898056</v>
      </c>
      <c r="E28" s="322">
        <f>SUM(D28-C28)</f>
        <v>3500695</v>
      </c>
      <c r="F28" s="323">
        <f>SUM(E28/C28)</f>
        <v>0.18047274575134215</v>
      </c>
    </row>
    <row r="29" spans="1:3" ht="14.25" customHeight="1">
      <c r="A29" s="185" t="s">
        <v>200</v>
      </c>
      <c r="B29" s="185"/>
      <c r="C29" s="185"/>
    </row>
    <row r="30" spans="1:6" ht="13.5">
      <c r="A30" s="185"/>
      <c r="B30" s="185"/>
      <c r="C30" s="224"/>
      <c r="D30" s="185"/>
      <c r="E30" s="185"/>
      <c r="F30" s="185"/>
    </row>
    <row r="31" ht="12">
      <c r="C31" s="215"/>
    </row>
    <row r="32" ht="12">
      <c r="C32" s="222"/>
    </row>
    <row r="34" ht="12">
      <c r="C34" s="223"/>
    </row>
  </sheetData>
  <sheetProtection/>
  <mergeCells count="8">
    <mergeCell ref="A28:B28"/>
    <mergeCell ref="A1:F1"/>
    <mergeCell ref="A2:F2"/>
    <mergeCell ref="A3:F3"/>
    <mergeCell ref="B4:B5"/>
    <mergeCell ref="C4:D4"/>
    <mergeCell ref="E4:E5"/>
    <mergeCell ref="F4:F5"/>
  </mergeCells>
  <printOptions/>
  <pageMargins left="1.5748031496062993" right="0.7480314960629921" top="0.5905511811023623" bottom="0.5905511811023623" header="0" footer="0"/>
  <pageSetup blackAndWhite="1" errors="NA" horizontalDpi="120" verticalDpi="12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56"/>
  <sheetViews>
    <sheetView showGridLines="0" zoomScalePageLayoutView="0" workbookViewId="0" topLeftCell="A1">
      <selection activeCell="F18" sqref="F18"/>
    </sheetView>
  </sheetViews>
  <sheetFormatPr defaultColWidth="11.421875" defaultRowHeight="12.75"/>
  <cols>
    <col min="1" max="1" width="42.00390625" style="0" customWidth="1"/>
    <col min="2" max="3" width="17.00390625" style="0" customWidth="1"/>
    <col min="4" max="4" width="15.28125" style="0" customWidth="1"/>
    <col min="5" max="5" width="16.7109375" style="0" customWidth="1"/>
    <col min="6" max="6" width="16.8515625" style="0" customWidth="1"/>
    <col min="7" max="7" width="15.57421875" style="0" customWidth="1"/>
    <col min="8" max="8" width="9.28125" style="0" customWidth="1"/>
    <col min="9" max="9" width="10.00390625" style="0" customWidth="1"/>
    <col min="10" max="10" width="17.7109375" style="0" customWidth="1"/>
    <col min="11" max="11" width="18.00390625" style="0" customWidth="1"/>
    <col min="12" max="12" width="16.28125" style="0" customWidth="1"/>
    <col min="13" max="14" width="10.00390625" style="0" customWidth="1"/>
    <col min="15" max="17" width="16.28125" style="0" customWidth="1"/>
    <col min="18" max="18" width="8.7109375" style="0" customWidth="1"/>
    <col min="19" max="19" width="7.57421875" style="0" customWidth="1"/>
    <col min="20" max="20" width="17.421875" style="0" customWidth="1"/>
    <col min="21" max="21" width="17.00390625" style="0" customWidth="1"/>
    <col min="22" max="22" width="16.8515625" style="0" customWidth="1"/>
    <col min="27" max="27" width="14.57421875" style="0" bestFit="1" customWidth="1"/>
  </cols>
  <sheetData>
    <row r="1" spans="1:24" ht="17.25">
      <c r="A1" s="352" t="s">
        <v>75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353"/>
      <c r="S1" s="353"/>
      <c r="T1" s="353"/>
      <c r="U1" s="353"/>
      <c r="V1" s="353"/>
      <c r="W1" s="353"/>
      <c r="X1" s="354"/>
    </row>
    <row r="2" spans="1:24" ht="17.25">
      <c r="A2" s="355" t="s">
        <v>76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6"/>
      <c r="S2" s="356"/>
      <c r="T2" s="356"/>
      <c r="U2" s="356"/>
      <c r="V2" s="356"/>
      <c r="W2" s="356"/>
      <c r="X2" s="357"/>
    </row>
    <row r="3" spans="1:24" ht="17.25">
      <c r="A3" s="355" t="s">
        <v>74</v>
      </c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  <c r="O3" s="356"/>
      <c r="P3" s="356"/>
      <c r="Q3" s="356"/>
      <c r="R3" s="356"/>
      <c r="S3" s="356"/>
      <c r="T3" s="356"/>
      <c r="U3" s="356"/>
      <c r="V3" s="356"/>
      <c r="W3" s="356"/>
      <c r="X3" s="357"/>
    </row>
    <row r="4" spans="1:24" ht="17.25">
      <c r="A4" s="355"/>
      <c r="B4" s="356"/>
      <c r="C4" s="356"/>
      <c r="D4" s="356"/>
      <c r="E4" s="356"/>
      <c r="F4" s="356"/>
      <c r="G4" s="356"/>
      <c r="H4" s="356"/>
      <c r="I4" s="356"/>
      <c r="J4" s="356"/>
      <c r="K4" s="356"/>
      <c r="L4" s="356"/>
      <c r="M4" s="356"/>
      <c r="N4" s="356"/>
      <c r="O4" s="356"/>
      <c r="P4" s="356"/>
      <c r="Q4" s="356"/>
      <c r="R4" s="356"/>
      <c r="S4" s="356"/>
      <c r="T4" s="356"/>
      <c r="U4" s="356"/>
      <c r="V4" s="356"/>
      <c r="W4" s="356"/>
      <c r="X4" s="357"/>
    </row>
    <row r="5" spans="1:24" ht="17.25">
      <c r="A5" s="355" t="s">
        <v>202</v>
      </c>
      <c r="B5" s="356"/>
      <c r="C5" s="356"/>
      <c r="D5" s="356"/>
      <c r="E5" s="356"/>
      <c r="F5" s="356"/>
      <c r="G5" s="356"/>
      <c r="H5" s="356"/>
      <c r="I5" s="356"/>
      <c r="J5" s="356"/>
      <c r="K5" s="356"/>
      <c r="L5" s="356"/>
      <c r="M5" s="356"/>
      <c r="N5" s="356"/>
      <c r="O5" s="356"/>
      <c r="P5" s="356"/>
      <c r="Q5" s="356"/>
      <c r="R5" s="356"/>
      <c r="S5" s="356"/>
      <c r="T5" s="356"/>
      <c r="U5" s="356"/>
      <c r="V5" s="356"/>
      <c r="W5" s="356"/>
      <c r="X5" s="357"/>
    </row>
    <row r="6" spans="1:24" ht="13.5" thickBot="1">
      <c r="A6" s="358" t="s">
        <v>68</v>
      </c>
      <c r="B6" s="359"/>
      <c r="C6" s="359"/>
      <c r="D6" s="359"/>
      <c r="E6" s="359"/>
      <c r="F6" s="359"/>
      <c r="G6" s="359"/>
      <c r="H6" s="359"/>
      <c r="I6" s="359"/>
      <c r="J6" s="359"/>
      <c r="K6" s="359"/>
      <c r="L6" s="359"/>
      <c r="M6" s="359"/>
      <c r="N6" s="359"/>
      <c r="O6" s="359"/>
      <c r="P6" s="359"/>
      <c r="Q6" s="359"/>
      <c r="R6" s="359"/>
      <c r="S6" s="359"/>
      <c r="T6" s="359"/>
      <c r="U6" s="359"/>
      <c r="V6" s="359"/>
      <c r="W6" s="359"/>
      <c r="X6" s="360"/>
    </row>
    <row r="7" spans="1:24" ht="52.5" customHeight="1" thickBot="1">
      <c r="A7" s="364" t="s">
        <v>97</v>
      </c>
      <c r="B7" s="362" t="s">
        <v>101</v>
      </c>
      <c r="C7" s="362"/>
      <c r="D7" s="362"/>
      <c r="E7" s="361" t="s">
        <v>106</v>
      </c>
      <c r="F7" s="362"/>
      <c r="G7" s="362"/>
      <c r="H7" s="362"/>
      <c r="I7" s="363"/>
      <c r="J7" s="361" t="s">
        <v>175</v>
      </c>
      <c r="K7" s="362"/>
      <c r="L7" s="362"/>
      <c r="M7" s="362"/>
      <c r="N7" s="363"/>
      <c r="O7" s="361" t="s">
        <v>199</v>
      </c>
      <c r="P7" s="362"/>
      <c r="Q7" s="362"/>
      <c r="R7" s="362"/>
      <c r="S7" s="363"/>
      <c r="T7" s="361" t="s">
        <v>201</v>
      </c>
      <c r="U7" s="362"/>
      <c r="V7" s="362"/>
      <c r="W7" s="362"/>
      <c r="X7" s="363"/>
    </row>
    <row r="8" spans="1:24" ht="52.5" customHeight="1" thickBot="1">
      <c r="A8" s="365"/>
      <c r="B8" s="301" t="s">
        <v>28</v>
      </c>
      <c r="C8" s="301" t="s">
        <v>41</v>
      </c>
      <c r="D8" s="301" t="s">
        <v>42</v>
      </c>
      <c r="E8" s="302" t="s">
        <v>28</v>
      </c>
      <c r="F8" s="301" t="s">
        <v>41</v>
      </c>
      <c r="G8" s="301" t="s">
        <v>42</v>
      </c>
      <c r="H8" s="303" t="s">
        <v>98</v>
      </c>
      <c r="I8" s="304" t="s">
        <v>99</v>
      </c>
      <c r="J8" s="301" t="s">
        <v>28</v>
      </c>
      <c r="K8" s="301" t="s">
        <v>41</v>
      </c>
      <c r="L8" s="301" t="s">
        <v>42</v>
      </c>
      <c r="M8" s="303" t="s">
        <v>98</v>
      </c>
      <c r="N8" s="304" t="s">
        <v>99</v>
      </c>
      <c r="O8" s="302" t="s">
        <v>28</v>
      </c>
      <c r="P8" s="301" t="s">
        <v>41</v>
      </c>
      <c r="Q8" s="301" t="s">
        <v>42</v>
      </c>
      <c r="R8" s="303" t="s">
        <v>98</v>
      </c>
      <c r="S8" s="304" t="s">
        <v>99</v>
      </c>
      <c r="T8" s="302" t="s">
        <v>28</v>
      </c>
      <c r="U8" s="301" t="s">
        <v>41</v>
      </c>
      <c r="V8" s="301" t="s">
        <v>42</v>
      </c>
      <c r="W8" s="303" t="s">
        <v>98</v>
      </c>
      <c r="X8" s="304" t="s">
        <v>99</v>
      </c>
    </row>
    <row r="9" spans="1:24" ht="25.5" customHeight="1">
      <c r="A9" s="288" t="s">
        <v>1</v>
      </c>
      <c r="B9" s="289">
        <f aca="true" t="shared" si="0" ref="B9:G9">SUM(B10+B12+B15+B17+B21)</f>
        <v>15149186</v>
      </c>
      <c r="C9" s="289">
        <f t="shared" si="0"/>
        <v>14710139</v>
      </c>
      <c r="D9" s="289">
        <f t="shared" si="0"/>
        <v>439047</v>
      </c>
      <c r="E9" s="290">
        <f t="shared" si="0"/>
        <v>15148375</v>
      </c>
      <c r="F9" s="257">
        <f t="shared" si="0"/>
        <v>16996083</v>
      </c>
      <c r="G9" s="291">
        <f t="shared" si="0"/>
        <v>-1847708</v>
      </c>
      <c r="H9" s="258">
        <f aca="true" t="shared" si="1" ref="H9:H27">(E9*100)/B9</f>
        <v>99.99464657705042</v>
      </c>
      <c r="I9" s="259">
        <f aca="true" t="shared" si="2" ref="I9:I27">(F9*100)/C9</f>
        <v>115.53992113874655</v>
      </c>
      <c r="J9" s="289">
        <f>SUM(J10+J12+J15+J17+J21)</f>
        <v>17246577</v>
      </c>
      <c r="K9" s="289">
        <f>SUM(K10+K12+K15+K17+K21)</f>
        <v>15708371</v>
      </c>
      <c r="L9" s="289">
        <f>SUM(L10+L12+L15+L17+L21)</f>
        <v>1538206</v>
      </c>
      <c r="M9" s="258">
        <f aca="true" t="shared" si="3" ref="M9:N14">(J9*100)/B9</f>
        <v>113.84490889477495</v>
      </c>
      <c r="N9" s="259">
        <f t="shared" si="3"/>
        <v>106.78601337485662</v>
      </c>
      <c r="O9" s="290">
        <f>SUM(O10+O12+O15+O17+O21)</f>
        <v>17933561</v>
      </c>
      <c r="P9" s="257">
        <f>SUM(P10+P12+P15+P17+P21)</f>
        <v>16621649</v>
      </c>
      <c r="Q9" s="257">
        <f>SUM(Q10+Q12+Q15+Q17+Q21)</f>
        <v>1311912</v>
      </c>
      <c r="R9" s="258">
        <f aca="true" t="shared" si="4" ref="R9:S14">(O9*100)/J9</f>
        <v>103.9833063685623</v>
      </c>
      <c r="S9" s="259">
        <f t="shared" si="4"/>
        <v>105.81395741162467</v>
      </c>
      <c r="T9" s="290">
        <f>SUM(T10+T12+T15+T17+T21)</f>
        <v>18800788</v>
      </c>
      <c r="U9" s="257">
        <f>SUM(U10+U12+U15+U17+U21)</f>
        <v>14106569</v>
      </c>
      <c r="V9" s="257">
        <f>SUM(V10+V12+V15+V17+V21)</f>
        <v>4694219</v>
      </c>
      <c r="W9" s="258">
        <f aca="true" t="shared" si="5" ref="W9:X14">(T9*100)/O9</f>
        <v>104.83577689896613</v>
      </c>
      <c r="X9" s="259">
        <f t="shared" si="5"/>
        <v>84.86864931391584</v>
      </c>
    </row>
    <row r="10" spans="1:24" ht="16.5" customHeight="1">
      <c r="A10" s="118" t="s">
        <v>21</v>
      </c>
      <c r="B10" s="9">
        <f aca="true" t="shared" si="6" ref="B10:G10">SUM(B11)</f>
        <v>1773043</v>
      </c>
      <c r="C10" s="9">
        <f t="shared" si="6"/>
        <v>830282</v>
      </c>
      <c r="D10" s="9">
        <f t="shared" si="6"/>
        <v>942761</v>
      </c>
      <c r="E10" s="104">
        <f t="shared" si="6"/>
        <v>1000000</v>
      </c>
      <c r="F10" s="105">
        <f t="shared" si="6"/>
        <v>1405250</v>
      </c>
      <c r="G10" s="246">
        <f t="shared" si="6"/>
        <v>-405250</v>
      </c>
      <c r="H10" s="106">
        <f t="shared" si="1"/>
        <v>56.40021138799228</v>
      </c>
      <c r="I10" s="201">
        <f t="shared" si="2"/>
        <v>169.24972479229947</v>
      </c>
      <c r="J10" s="9">
        <f>SUM(J11)</f>
        <v>1000000</v>
      </c>
      <c r="K10" s="9">
        <f>SUM(K11)</f>
        <v>1179238</v>
      </c>
      <c r="L10" s="210">
        <f>SUM(L11)</f>
        <v>-179238</v>
      </c>
      <c r="M10" s="19">
        <f t="shared" si="3"/>
        <v>56.40021138799228</v>
      </c>
      <c r="N10" s="201">
        <f t="shared" si="3"/>
        <v>142.02861196557313</v>
      </c>
      <c r="O10" s="104">
        <f>SUM(O11)</f>
        <v>1050000</v>
      </c>
      <c r="P10" s="105">
        <f>SUM(P11)</f>
        <v>1775785</v>
      </c>
      <c r="Q10" s="233">
        <f>SUM(Q11)</f>
        <v>-725785</v>
      </c>
      <c r="R10" s="19">
        <f t="shared" si="4"/>
        <v>105</v>
      </c>
      <c r="S10" s="201">
        <f t="shared" si="4"/>
        <v>150.5874980283878</v>
      </c>
      <c r="T10" s="104">
        <f>SUM(T11)</f>
        <v>1518236</v>
      </c>
      <c r="U10" s="105">
        <f>SUM(U11)</f>
        <v>1149942</v>
      </c>
      <c r="V10" s="105">
        <f>SUM(V11)</f>
        <v>368294</v>
      </c>
      <c r="W10" s="19">
        <f t="shared" si="5"/>
        <v>144.59390476190475</v>
      </c>
      <c r="X10" s="201">
        <f t="shared" si="5"/>
        <v>64.75682585448126</v>
      </c>
    </row>
    <row r="11" spans="1:27" ht="12.75">
      <c r="A11" s="119" t="s">
        <v>45</v>
      </c>
      <c r="B11" s="25">
        <v>1773043</v>
      </c>
      <c r="C11" s="25">
        <v>830282</v>
      </c>
      <c r="D11" s="25">
        <f>SUM(B11-C11)</f>
        <v>942761</v>
      </c>
      <c r="E11" s="115">
        <v>1000000</v>
      </c>
      <c r="F11" s="113">
        <v>1405250</v>
      </c>
      <c r="G11" s="108">
        <f>SUM(E11-F11)</f>
        <v>-405250</v>
      </c>
      <c r="H11" s="109">
        <f t="shared" si="1"/>
        <v>56.40021138799228</v>
      </c>
      <c r="I11" s="125">
        <f t="shared" si="2"/>
        <v>169.24972479229947</v>
      </c>
      <c r="J11" s="25">
        <v>1000000</v>
      </c>
      <c r="K11" s="25">
        <v>1179238</v>
      </c>
      <c r="L11" s="207">
        <f>SUM(J11-K11)</f>
        <v>-179238</v>
      </c>
      <c r="M11" s="199">
        <f t="shared" si="3"/>
        <v>56.40021138799228</v>
      </c>
      <c r="N11" s="125">
        <f t="shared" si="3"/>
        <v>142.02861196557313</v>
      </c>
      <c r="O11" s="115">
        <v>1050000</v>
      </c>
      <c r="P11" s="113">
        <v>1775785</v>
      </c>
      <c r="Q11" s="234">
        <f>SUM(O11-P11)</f>
        <v>-725785</v>
      </c>
      <c r="R11" s="199">
        <f t="shared" si="4"/>
        <v>105</v>
      </c>
      <c r="S11" s="125">
        <f t="shared" si="4"/>
        <v>150.5874980283878</v>
      </c>
      <c r="T11" s="113">
        <v>1518236</v>
      </c>
      <c r="U11" s="113">
        <v>1149942</v>
      </c>
      <c r="V11" s="113">
        <f>SUM(T11-U11)</f>
        <v>368294</v>
      </c>
      <c r="W11" s="199">
        <f t="shared" si="5"/>
        <v>144.59390476190475</v>
      </c>
      <c r="X11" s="125">
        <f t="shared" si="5"/>
        <v>64.75682585448126</v>
      </c>
      <c r="AA11" s="23"/>
    </row>
    <row r="12" spans="1:27" ht="18" customHeight="1">
      <c r="A12" s="120" t="s">
        <v>22</v>
      </c>
      <c r="B12" s="10">
        <f aca="true" t="shared" si="7" ref="B12:G12">SUM(B13:B14)</f>
        <v>390143</v>
      </c>
      <c r="C12" s="10">
        <f t="shared" si="7"/>
        <v>766608</v>
      </c>
      <c r="D12" s="100">
        <f t="shared" si="7"/>
        <v>-376465</v>
      </c>
      <c r="E12" s="110">
        <f t="shared" si="7"/>
        <v>703789</v>
      </c>
      <c r="F12" s="111">
        <f t="shared" si="7"/>
        <v>559620</v>
      </c>
      <c r="G12" s="111">
        <f t="shared" si="7"/>
        <v>144169</v>
      </c>
      <c r="H12" s="106">
        <f t="shared" si="1"/>
        <v>180.39257400491616</v>
      </c>
      <c r="I12" s="201">
        <f t="shared" si="2"/>
        <v>72.99949909210444</v>
      </c>
      <c r="J12" s="10">
        <f>SUM(J13:J14)</f>
        <v>754232</v>
      </c>
      <c r="K12" s="10">
        <f>SUM(K13:K14)</f>
        <v>686088</v>
      </c>
      <c r="L12" s="10">
        <f>SUM(L13:L14)</f>
        <v>68144</v>
      </c>
      <c r="M12" s="19">
        <f t="shared" si="3"/>
        <v>193.32193580302607</v>
      </c>
      <c r="N12" s="201">
        <f t="shared" si="3"/>
        <v>89.49658756496149</v>
      </c>
      <c r="O12" s="110">
        <f>SUM(O13:O14)</f>
        <v>717466</v>
      </c>
      <c r="P12" s="111">
        <f>SUM(P13:P14)</f>
        <v>676501</v>
      </c>
      <c r="Q12" s="111">
        <f>SUM(Q13:Q14)</f>
        <v>40965</v>
      </c>
      <c r="R12" s="19">
        <f t="shared" si="4"/>
        <v>95.12537256440989</v>
      </c>
      <c r="S12" s="201">
        <f t="shared" si="4"/>
        <v>98.60265738505848</v>
      </c>
      <c r="T12" s="110">
        <f>SUM(T13:T14)</f>
        <v>905315</v>
      </c>
      <c r="U12" s="111">
        <f>SUM(U13:U14)</f>
        <v>274113</v>
      </c>
      <c r="V12" s="111">
        <f>SUM(V13:V14)</f>
        <v>631202</v>
      </c>
      <c r="W12" s="19">
        <f t="shared" si="5"/>
        <v>126.18228598985876</v>
      </c>
      <c r="X12" s="201">
        <f t="shared" si="5"/>
        <v>40.51923057024306</v>
      </c>
      <c r="AA12" s="205"/>
    </row>
    <row r="13" spans="1:27" ht="16.5" customHeight="1">
      <c r="A13" s="121" t="s">
        <v>39</v>
      </c>
      <c r="B13" s="25">
        <v>338915</v>
      </c>
      <c r="C13" s="25">
        <v>715339</v>
      </c>
      <c r="D13" s="99">
        <f>SUM(B13-C13)</f>
        <v>-376424</v>
      </c>
      <c r="E13" s="115">
        <v>650000</v>
      </c>
      <c r="F13" s="113">
        <v>512628</v>
      </c>
      <c r="G13" s="113">
        <f>SUM(E13-F13)</f>
        <v>137372</v>
      </c>
      <c r="H13" s="109">
        <f t="shared" si="1"/>
        <v>191.7885015416845</v>
      </c>
      <c r="I13" s="125">
        <f t="shared" si="2"/>
        <v>71.66224685079382</v>
      </c>
      <c r="J13" s="25">
        <v>703221</v>
      </c>
      <c r="K13" s="25">
        <v>634457</v>
      </c>
      <c r="L13" s="25">
        <f>SUM(J13-K13)</f>
        <v>68764</v>
      </c>
      <c r="M13" s="199">
        <f t="shared" si="3"/>
        <v>207.49184898868447</v>
      </c>
      <c r="N13" s="125">
        <f t="shared" si="3"/>
        <v>88.69319301757628</v>
      </c>
      <c r="O13" s="115">
        <v>656253</v>
      </c>
      <c r="P13" s="113">
        <v>603251</v>
      </c>
      <c r="Q13" s="113">
        <f>SUM(O13-P13)</f>
        <v>53002</v>
      </c>
      <c r="R13" s="199">
        <f t="shared" si="4"/>
        <v>93.32101857026454</v>
      </c>
      <c r="S13" s="125">
        <f t="shared" si="4"/>
        <v>95.08146336158322</v>
      </c>
      <c r="T13" s="113">
        <v>805315</v>
      </c>
      <c r="U13" s="113">
        <v>229405</v>
      </c>
      <c r="V13" s="113">
        <f>SUM(T13-U13)</f>
        <v>575910</v>
      </c>
      <c r="W13" s="199">
        <f t="shared" si="5"/>
        <v>122.71410568789781</v>
      </c>
      <c r="X13" s="125">
        <f t="shared" si="5"/>
        <v>38.02811764920406</v>
      </c>
      <c r="AA13" s="232"/>
    </row>
    <row r="14" spans="1:27" ht="16.5" customHeight="1">
      <c r="A14" s="121" t="s">
        <v>24</v>
      </c>
      <c r="B14" s="25">
        <v>51228</v>
      </c>
      <c r="C14" s="25">
        <v>51269</v>
      </c>
      <c r="D14" s="99">
        <f>SUM(B14-C14)</f>
        <v>-41</v>
      </c>
      <c r="E14" s="115">
        <v>53789</v>
      </c>
      <c r="F14" s="113">
        <v>46992</v>
      </c>
      <c r="G14" s="113">
        <f>SUM(E14-F14)</f>
        <v>6797</v>
      </c>
      <c r="H14" s="109">
        <f t="shared" si="1"/>
        <v>104.99921917701258</v>
      </c>
      <c r="I14" s="125">
        <f t="shared" si="2"/>
        <v>91.65772689149388</v>
      </c>
      <c r="J14" s="25">
        <v>51011</v>
      </c>
      <c r="K14" s="25">
        <v>51631</v>
      </c>
      <c r="L14" s="207">
        <f>SUM(J14-K14)</f>
        <v>-620</v>
      </c>
      <c r="M14" s="199">
        <f t="shared" si="3"/>
        <v>99.5764035293199</v>
      </c>
      <c r="N14" s="125">
        <f t="shared" si="3"/>
        <v>100.70607969728296</v>
      </c>
      <c r="O14" s="115">
        <v>61213</v>
      </c>
      <c r="P14" s="113">
        <v>73250</v>
      </c>
      <c r="Q14" s="234">
        <f>SUM(O14-P14)</f>
        <v>-12037</v>
      </c>
      <c r="R14" s="199">
        <f t="shared" si="4"/>
        <v>119.99960792770187</v>
      </c>
      <c r="S14" s="125">
        <f t="shared" si="4"/>
        <v>141.87213108403867</v>
      </c>
      <c r="T14" s="115">
        <v>100000</v>
      </c>
      <c r="U14" s="113">
        <v>44708</v>
      </c>
      <c r="V14" s="113">
        <f>SUM(T14-U14)</f>
        <v>55292</v>
      </c>
      <c r="W14" s="199">
        <f t="shared" si="5"/>
        <v>163.36399130903567</v>
      </c>
      <c r="X14" s="125">
        <f t="shared" si="5"/>
        <v>61.03481228668942</v>
      </c>
      <c r="AA14" s="232"/>
    </row>
    <row r="15" spans="1:24" ht="20.25" customHeight="1" hidden="1">
      <c r="A15" s="120" t="s">
        <v>47</v>
      </c>
      <c r="B15" s="10">
        <f aca="true" t="shared" si="8" ref="B15:G15">SUM(B16)</f>
        <v>2441</v>
      </c>
      <c r="C15" s="10">
        <f t="shared" si="8"/>
        <v>1493</v>
      </c>
      <c r="D15" s="10">
        <f t="shared" si="8"/>
        <v>948</v>
      </c>
      <c r="E15" s="110">
        <f t="shared" si="8"/>
        <v>0</v>
      </c>
      <c r="F15" s="111">
        <f t="shared" si="8"/>
        <v>0</v>
      </c>
      <c r="G15" s="111">
        <f t="shared" si="8"/>
        <v>0</v>
      </c>
      <c r="H15" s="106">
        <f t="shared" si="1"/>
        <v>0</v>
      </c>
      <c r="I15" s="125">
        <f t="shared" si="2"/>
        <v>0</v>
      </c>
      <c r="J15" s="10">
        <f>SUM(J16)</f>
        <v>0</v>
      </c>
      <c r="K15" s="10">
        <f>SUM(K16)</f>
        <v>0</v>
      </c>
      <c r="L15" s="10">
        <f>SUM(L16)</f>
        <v>0</v>
      </c>
      <c r="M15" s="19">
        <v>0</v>
      </c>
      <c r="N15" s="201">
        <v>0</v>
      </c>
      <c r="O15" s="110">
        <f>SUM(O16)</f>
        <v>0</v>
      </c>
      <c r="P15" s="111">
        <f>SUM(P16)</f>
        <v>0</v>
      </c>
      <c r="Q15" s="111">
        <f>SUM(Q16)</f>
        <v>0</v>
      </c>
      <c r="R15" s="19">
        <v>0</v>
      </c>
      <c r="S15" s="201">
        <v>0</v>
      </c>
      <c r="T15" s="110">
        <f>SUM(T16)</f>
        <v>0</v>
      </c>
      <c r="U15" s="111">
        <f>SUM(U16)</f>
        <v>0</v>
      </c>
      <c r="V15" s="111">
        <f>SUM(V16)</f>
        <v>0</v>
      </c>
      <c r="W15" s="19">
        <v>0</v>
      </c>
      <c r="X15" s="201">
        <v>0</v>
      </c>
    </row>
    <row r="16" spans="1:24" ht="12.75" customHeight="1" hidden="1">
      <c r="A16" s="121" t="s">
        <v>23</v>
      </c>
      <c r="B16" s="25">
        <v>2441</v>
      </c>
      <c r="C16" s="25">
        <v>1493</v>
      </c>
      <c r="D16" s="25">
        <f>SUM(B16-C16)</f>
        <v>948</v>
      </c>
      <c r="E16" s="115"/>
      <c r="F16" s="113"/>
      <c r="G16" s="113">
        <f>SUM(E16-F16)</f>
        <v>0</v>
      </c>
      <c r="H16" s="109">
        <f t="shared" si="1"/>
        <v>0</v>
      </c>
      <c r="I16" s="125">
        <f t="shared" si="2"/>
        <v>0</v>
      </c>
      <c r="J16" s="25"/>
      <c r="K16" s="25"/>
      <c r="L16" s="25">
        <f>SUM(J16-K16)</f>
        <v>0</v>
      </c>
      <c r="M16" s="19">
        <v>0</v>
      </c>
      <c r="N16" s="201">
        <v>0</v>
      </c>
      <c r="O16" s="115"/>
      <c r="P16" s="113"/>
      <c r="Q16" s="113">
        <f>SUM(O16-P16)</f>
        <v>0</v>
      </c>
      <c r="R16" s="19">
        <v>0</v>
      </c>
      <c r="S16" s="125">
        <v>0</v>
      </c>
      <c r="T16" s="115"/>
      <c r="U16" s="113"/>
      <c r="V16" s="113">
        <f>SUM(T16-U16)</f>
        <v>0</v>
      </c>
      <c r="W16" s="19">
        <v>0</v>
      </c>
      <c r="X16" s="125">
        <v>0</v>
      </c>
    </row>
    <row r="17" spans="1:27" ht="16.5" customHeight="1">
      <c r="A17" s="120" t="s">
        <v>25</v>
      </c>
      <c r="B17" s="10">
        <f aca="true" t="shared" si="9" ref="B17:G17">SUM(B18:B20)</f>
        <v>9185012</v>
      </c>
      <c r="C17" s="10">
        <f t="shared" si="9"/>
        <v>8827034</v>
      </c>
      <c r="D17" s="10">
        <f t="shared" si="9"/>
        <v>357978</v>
      </c>
      <c r="E17" s="110">
        <f t="shared" si="9"/>
        <v>9302305</v>
      </c>
      <c r="F17" s="111">
        <f t="shared" si="9"/>
        <v>10512462</v>
      </c>
      <c r="G17" s="112">
        <f t="shared" si="9"/>
        <v>-1210157</v>
      </c>
      <c r="H17" s="106">
        <f t="shared" si="1"/>
        <v>101.27700431964597</v>
      </c>
      <c r="I17" s="201">
        <f t="shared" si="2"/>
        <v>119.09393347754184</v>
      </c>
      <c r="J17" s="10">
        <f>SUM(J18:J20)</f>
        <v>11580161</v>
      </c>
      <c r="K17" s="10">
        <f>SUM(K18:K20)</f>
        <v>10073100</v>
      </c>
      <c r="L17" s="10">
        <f>SUM(L18:L20)</f>
        <v>1507061</v>
      </c>
      <c r="M17" s="19">
        <f aca="true" t="shared" si="10" ref="M17:M27">(J17*100)/B17</f>
        <v>126.0767106237858</v>
      </c>
      <c r="N17" s="201">
        <f aca="true" t="shared" si="11" ref="N17:N27">(K17*100)/C17</f>
        <v>114.11647445789832</v>
      </c>
      <c r="O17" s="110">
        <f>SUM(O18:O20)</f>
        <v>10809163</v>
      </c>
      <c r="P17" s="111">
        <f>SUM(P18:P20)</f>
        <v>10060722</v>
      </c>
      <c r="Q17" s="111">
        <f>SUM(Q18:Q20)</f>
        <v>748441</v>
      </c>
      <c r="R17" s="19">
        <f aca="true" t="shared" si="12" ref="R17:R27">(O17*100)/J17</f>
        <v>93.34207875002774</v>
      </c>
      <c r="S17" s="201">
        <f aca="true" t="shared" si="13" ref="S17:S27">(P17*100)/K17</f>
        <v>99.87711826547934</v>
      </c>
      <c r="T17" s="110">
        <f>SUM(T18:T20)</f>
        <v>11374991</v>
      </c>
      <c r="U17" s="111">
        <f>SUM(U18:U20)</f>
        <v>9409108</v>
      </c>
      <c r="V17" s="111">
        <f>SUM(V18:V20)</f>
        <v>1965883</v>
      </c>
      <c r="W17" s="19">
        <f>(T17*100)/O17</f>
        <v>105.2347068871105</v>
      </c>
      <c r="X17" s="201">
        <f>(U17*100)/P17</f>
        <v>93.52318849482174</v>
      </c>
      <c r="AA17" s="23"/>
    </row>
    <row r="18" spans="1:24" ht="12.75">
      <c r="A18" s="121" t="s">
        <v>48</v>
      </c>
      <c r="B18" s="25">
        <v>223766</v>
      </c>
      <c r="C18" s="25">
        <v>238660</v>
      </c>
      <c r="D18" s="99">
        <f>SUM(B18-C18)</f>
        <v>-14894</v>
      </c>
      <c r="E18" s="115">
        <v>300300</v>
      </c>
      <c r="F18" s="113">
        <v>316447</v>
      </c>
      <c r="G18" s="108">
        <f>SUM(E18-F18)</f>
        <v>-16147</v>
      </c>
      <c r="H18" s="109">
        <f t="shared" si="1"/>
        <v>134.2026938855769</v>
      </c>
      <c r="I18" s="125">
        <f t="shared" si="2"/>
        <v>132.59322886114137</v>
      </c>
      <c r="J18" s="25">
        <v>321321</v>
      </c>
      <c r="K18" s="25">
        <v>301539</v>
      </c>
      <c r="L18" s="25">
        <f>SUM(J18-K18)</f>
        <v>19782</v>
      </c>
      <c r="M18" s="199">
        <f t="shared" si="10"/>
        <v>143.5968824575673</v>
      </c>
      <c r="N18" s="125">
        <f t="shared" si="11"/>
        <v>126.34668566161066</v>
      </c>
      <c r="O18" s="115">
        <v>0</v>
      </c>
      <c r="P18" s="113">
        <v>225353</v>
      </c>
      <c r="Q18" s="108">
        <f>SUM(O18-P18)</f>
        <v>-225353</v>
      </c>
      <c r="R18" s="199">
        <f t="shared" si="12"/>
        <v>0</v>
      </c>
      <c r="S18" s="125">
        <f t="shared" si="13"/>
        <v>74.73427981123503</v>
      </c>
      <c r="T18" s="115">
        <v>322000</v>
      </c>
      <c r="U18" s="113">
        <v>249722</v>
      </c>
      <c r="V18" s="113">
        <f>SUM(T18-U18)</f>
        <v>72278</v>
      </c>
      <c r="W18" s="199">
        <v>100</v>
      </c>
      <c r="X18" s="125">
        <f aca="true" t="shared" si="14" ref="X18:X27">(U18*100)/P18</f>
        <v>110.81370117105163</v>
      </c>
    </row>
    <row r="19" spans="1:27" ht="12.75">
      <c r="A19" s="119" t="s">
        <v>49</v>
      </c>
      <c r="B19" s="25">
        <v>2202552</v>
      </c>
      <c r="C19" s="126">
        <v>1110243</v>
      </c>
      <c r="D19" s="25">
        <f>SUM(B19-C19)</f>
        <v>1092309</v>
      </c>
      <c r="E19" s="115">
        <v>1410305</v>
      </c>
      <c r="F19" s="113">
        <v>1238396</v>
      </c>
      <c r="G19" s="113">
        <f>SUM(E19-F19)</f>
        <v>171909</v>
      </c>
      <c r="H19" s="109">
        <f t="shared" si="1"/>
        <v>64.03049735034632</v>
      </c>
      <c r="I19" s="125">
        <f t="shared" si="2"/>
        <v>111.54278838056173</v>
      </c>
      <c r="J19" s="25">
        <v>1916780</v>
      </c>
      <c r="K19" s="25">
        <v>839461</v>
      </c>
      <c r="L19" s="25">
        <f>SUM(J19-K19)</f>
        <v>1077319</v>
      </c>
      <c r="M19" s="199">
        <f t="shared" si="10"/>
        <v>87.02541415594274</v>
      </c>
      <c r="N19" s="125">
        <f t="shared" si="11"/>
        <v>75.61056453407046</v>
      </c>
      <c r="O19" s="115">
        <v>1000000</v>
      </c>
      <c r="P19" s="113">
        <v>255000</v>
      </c>
      <c r="Q19" s="113">
        <f>SUM(O19-P19)</f>
        <v>745000</v>
      </c>
      <c r="R19" s="199">
        <f t="shared" si="12"/>
        <v>52.170828159726206</v>
      </c>
      <c r="S19" s="125">
        <f t="shared" si="13"/>
        <v>30.376634530966893</v>
      </c>
      <c r="T19" s="115">
        <v>652991</v>
      </c>
      <c r="U19" s="113">
        <v>73281</v>
      </c>
      <c r="V19" s="113">
        <f>SUM(T19-U19)</f>
        <v>579710</v>
      </c>
      <c r="W19" s="199">
        <f aca="true" t="shared" si="15" ref="W19:W27">(T19*100)/O19</f>
        <v>65.2991</v>
      </c>
      <c r="X19" s="125">
        <f t="shared" si="14"/>
        <v>28.73764705882353</v>
      </c>
      <c r="AA19" s="232"/>
    </row>
    <row r="20" spans="1:24" ht="12.75">
      <c r="A20" s="119" t="s">
        <v>46</v>
      </c>
      <c r="B20" s="126">
        <v>6758694</v>
      </c>
      <c r="C20" s="25">
        <v>7478131</v>
      </c>
      <c r="D20" s="99">
        <f>SUM(B20-C20)</f>
        <v>-719437</v>
      </c>
      <c r="E20" s="235">
        <v>7591700</v>
      </c>
      <c r="F20" s="113">
        <v>8957619</v>
      </c>
      <c r="G20" s="108">
        <f>SUM(E20-F20)</f>
        <v>-1365919</v>
      </c>
      <c r="H20" s="109">
        <f t="shared" si="1"/>
        <v>112.32495508747697</v>
      </c>
      <c r="I20" s="125">
        <f t="shared" si="2"/>
        <v>119.78419474063773</v>
      </c>
      <c r="J20" s="126">
        <v>9342060</v>
      </c>
      <c r="K20" s="25">
        <v>8932100</v>
      </c>
      <c r="L20" s="25">
        <f>SUM(J20-K20)</f>
        <v>409960</v>
      </c>
      <c r="M20" s="199">
        <f t="shared" si="10"/>
        <v>138.2228578479807</v>
      </c>
      <c r="N20" s="125">
        <f t="shared" si="11"/>
        <v>119.44294637256287</v>
      </c>
      <c r="O20" s="235">
        <v>9809163</v>
      </c>
      <c r="P20" s="113">
        <v>9580369</v>
      </c>
      <c r="Q20" s="113">
        <f>SUM(O20-P20)</f>
        <v>228794</v>
      </c>
      <c r="R20" s="199">
        <f t="shared" si="12"/>
        <v>105</v>
      </c>
      <c r="S20" s="125">
        <f t="shared" si="13"/>
        <v>107.25774453935804</v>
      </c>
      <c r="T20" s="235">
        <v>10400000</v>
      </c>
      <c r="U20" s="113">
        <v>9086105</v>
      </c>
      <c r="V20" s="113">
        <f>SUM(T20-U20)</f>
        <v>1313895</v>
      </c>
      <c r="W20" s="199">
        <f t="shared" si="15"/>
        <v>106.02331717803038</v>
      </c>
      <c r="X20" s="125">
        <f t="shared" si="14"/>
        <v>94.8408667766346</v>
      </c>
    </row>
    <row r="21" spans="1:24" ht="18.75" customHeight="1">
      <c r="A21" s="120" t="s">
        <v>50</v>
      </c>
      <c r="B21" s="10">
        <f aca="true" t="shared" si="16" ref="B21:G21">SUM(B22:B25)</f>
        <v>3798547</v>
      </c>
      <c r="C21" s="10">
        <f t="shared" si="16"/>
        <v>4284722</v>
      </c>
      <c r="D21" s="100">
        <f t="shared" si="16"/>
        <v>-486175</v>
      </c>
      <c r="E21" s="110">
        <f t="shared" si="16"/>
        <v>4142281</v>
      </c>
      <c r="F21" s="111">
        <f t="shared" si="16"/>
        <v>4518751</v>
      </c>
      <c r="G21" s="112">
        <f t="shared" si="16"/>
        <v>-376470</v>
      </c>
      <c r="H21" s="106">
        <f t="shared" si="1"/>
        <v>109.0490916658396</v>
      </c>
      <c r="I21" s="201">
        <f t="shared" si="2"/>
        <v>105.46194128813958</v>
      </c>
      <c r="J21" s="10">
        <f>SUM(J22:J25)</f>
        <v>3912184</v>
      </c>
      <c r="K21" s="10">
        <f>SUM(K22:K25)</f>
        <v>3769945</v>
      </c>
      <c r="L21" s="10">
        <f>SUM(L22:L25)</f>
        <v>142239</v>
      </c>
      <c r="M21" s="19">
        <f t="shared" si="10"/>
        <v>102.99159125844697</v>
      </c>
      <c r="N21" s="201">
        <f t="shared" si="11"/>
        <v>87.98575496846703</v>
      </c>
      <c r="O21" s="110">
        <f>SUM(O22:O25)</f>
        <v>5356932</v>
      </c>
      <c r="P21" s="111">
        <f>SUM(P22:P25)</f>
        <v>4108641</v>
      </c>
      <c r="Q21" s="111">
        <f>SUM(Q22:Q25)</f>
        <v>1248291</v>
      </c>
      <c r="R21" s="19">
        <f t="shared" si="12"/>
        <v>136.92944912611472</v>
      </c>
      <c r="S21" s="201">
        <f t="shared" si="13"/>
        <v>108.9841098477564</v>
      </c>
      <c r="T21" s="110">
        <f>SUM(T22:T25)</f>
        <v>5002246</v>
      </c>
      <c r="U21" s="111">
        <f>SUM(U22:U25)</f>
        <v>3273406</v>
      </c>
      <c r="V21" s="111">
        <f>SUM(V22:V25)</f>
        <v>1728840</v>
      </c>
      <c r="W21" s="19">
        <f t="shared" si="15"/>
        <v>93.37893406151133</v>
      </c>
      <c r="X21" s="201">
        <f t="shared" si="14"/>
        <v>79.67125869600191</v>
      </c>
    </row>
    <row r="22" spans="1:24" ht="12.75">
      <c r="A22" s="122" t="s">
        <v>176</v>
      </c>
      <c r="B22" s="25">
        <v>1922125</v>
      </c>
      <c r="C22" s="25">
        <v>2497573</v>
      </c>
      <c r="D22" s="99">
        <f>SUM(B22-C22)</f>
        <v>-575448</v>
      </c>
      <c r="E22" s="115">
        <v>2358792</v>
      </c>
      <c r="F22" s="113">
        <v>2370121</v>
      </c>
      <c r="G22" s="108">
        <f>SUM(E22-F22)</f>
        <v>-11329</v>
      </c>
      <c r="H22" s="109">
        <f t="shared" si="1"/>
        <v>122.71792937504064</v>
      </c>
      <c r="I22" s="125">
        <f t="shared" si="2"/>
        <v>94.8969659745681</v>
      </c>
      <c r="J22" s="25">
        <v>2183220</v>
      </c>
      <c r="K22" s="25">
        <v>2132684</v>
      </c>
      <c r="L22" s="25">
        <f>SUM(J22-K22)</f>
        <v>50536</v>
      </c>
      <c r="M22" s="199">
        <f t="shared" si="10"/>
        <v>113.58366391363725</v>
      </c>
      <c r="N22" s="125">
        <f t="shared" si="11"/>
        <v>85.39025686136101</v>
      </c>
      <c r="O22" s="115">
        <v>2736524</v>
      </c>
      <c r="P22" s="113">
        <v>2617548</v>
      </c>
      <c r="Q22" s="113">
        <f>SUM(O22-P22)</f>
        <v>118976</v>
      </c>
      <c r="R22" s="199">
        <f t="shared" si="12"/>
        <v>125.34348347853171</v>
      </c>
      <c r="S22" s="125">
        <f t="shared" si="13"/>
        <v>122.73491994125712</v>
      </c>
      <c r="T22" s="115">
        <v>3166926</v>
      </c>
      <c r="U22" s="113">
        <v>2166516</v>
      </c>
      <c r="V22" s="113">
        <f>SUM(T22-U22)</f>
        <v>1000410</v>
      </c>
      <c r="W22" s="199">
        <f t="shared" si="15"/>
        <v>115.72805500700889</v>
      </c>
      <c r="X22" s="125">
        <f t="shared" si="14"/>
        <v>82.76891197410707</v>
      </c>
    </row>
    <row r="23" spans="1:24" ht="12.75">
      <c r="A23" s="122" t="s">
        <v>78</v>
      </c>
      <c r="B23" s="25">
        <v>249047</v>
      </c>
      <c r="C23" s="25">
        <v>391046</v>
      </c>
      <c r="D23" s="99">
        <f>SUM(B23-C23)</f>
        <v>-141999</v>
      </c>
      <c r="E23" s="115">
        <v>261450</v>
      </c>
      <c r="F23" s="113">
        <v>328372</v>
      </c>
      <c r="G23" s="108">
        <f>SUM(E23-F23)</f>
        <v>-66922</v>
      </c>
      <c r="H23" s="109">
        <f t="shared" si="1"/>
        <v>104.98018446317361</v>
      </c>
      <c r="I23" s="125">
        <f t="shared" si="2"/>
        <v>83.97272955099912</v>
      </c>
      <c r="J23" s="25">
        <v>355964</v>
      </c>
      <c r="K23" s="25">
        <v>328829</v>
      </c>
      <c r="L23" s="25">
        <f>SUM(J23-K23)</f>
        <v>27135</v>
      </c>
      <c r="M23" s="199">
        <f t="shared" si="10"/>
        <v>142.93045087874978</v>
      </c>
      <c r="N23" s="125">
        <f t="shared" si="11"/>
        <v>84.08959559744889</v>
      </c>
      <c r="O23" s="115">
        <v>340408</v>
      </c>
      <c r="P23" s="113">
        <v>336178</v>
      </c>
      <c r="Q23" s="113">
        <f>SUM(O23-P23)</f>
        <v>4230</v>
      </c>
      <c r="R23" s="199">
        <f t="shared" si="12"/>
        <v>95.62989515793731</v>
      </c>
      <c r="S23" s="125">
        <f t="shared" si="13"/>
        <v>102.23490020649031</v>
      </c>
      <c r="T23" s="115">
        <v>485320</v>
      </c>
      <c r="U23" s="113">
        <v>96598</v>
      </c>
      <c r="V23" s="113">
        <f>SUM(T23-U23)</f>
        <v>388722</v>
      </c>
      <c r="W23" s="199">
        <f t="shared" si="15"/>
        <v>142.57009235975653</v>
      </c>
      <c r="X23" s="125">
        <f t="shared" si="14"/>
        <v>28.734182486658852</v>
      </c>
    </row>
    <row r="24" spans="1:24" ht="12.75">
      <c r="A24" s="122" t="s">
        <v>38</v>
      </c>
      <c r="B24" s="25">
        <v>1322038</v>
      </c>
      <c r="C24" s="25">
        <v>1171039</v>
      </c>
      <c r="D24" s="25">
        <f>SUM(B24-C24)</f>
        <v>150999</v>
      </c>
      <c r="E24" s="115">
        <v>1322039</v>
      </c>
      <c r="F24" s="113">
        <v>1228563</v>
      </c>
      <c r="G24" s="113">
        <f>SUM(E24-F24)</f>
        <v>93476</v>
      </c>
      <c r="H24" s="109">
        <f t="shared" si="1"/>
        <v>100.00007564079097</v>
      </c>
      <c r="I24" s="125">
        <f t="shared" si="2"/>
        <v>104.91221897818946</v>
      </c>
      <c r="J24" s="25">
        <v>1223000</v>
      </c>
      <c r="K24" s="25">
        <v>1194614</v>
      </c>
      <c r="L24" s="25">
        <f>SUM(J24-K24)</f>
        <v>28386</v>
      </c>
      <c r="M24" s="199">
        <f t="shared" si="10"/>
        <v>92.50868734484183</v>
      </c>
      <c r="N24" s="125">
        <f t="shared" si="11"/>
        <v>102.01316950161352</v>
      </c>
      <c r="O24" s="115">
        <v>2000000</v>
      </c>
      <c r="P24" s="113">
        <v>992493</v>
      </c>
      <c r="Q24" s="113">
        <f>SUM(O24-P24)</f>
        <v>1007507</v>
      </c>
      <c r="R24" s="199">
        <f t="shared" si="12"/>
        <v>163.5322976287817</v>
      </c>
      <c r="S24" s="125">
        <f t="shared" si="13"/>
        <v>83.08064362212397</v>
      </c>
      <c r="T24" s="115">
        <v>1200000</v>
      </c>
      <c r="U24" s="113">
        <v>657835</v>
      </c>
      <c r="V24" s="113">
        <f>SUM(T24-U24)</f>
        <v>542165</v>
      </c>
      <c r="W24" s="199">
        <f t="shared" si="15"/>
        <v>60</v>
      </c>
      <c r="X24" s="125">
        <f t="shared" si="14"/>
        <v>66.28107200756075</v>
      </c>
    </row>
    <row r="25" spans="1:24" ht="12.75">
      <c r="A25" s="122" t="s">
        <v>54</v>
      </c>
      <c r="B25" s="25">
        <v>305337</v>
      </c>
      <c r="C25" s="25">
        <v>225064</v>
      </c>
      <c r="D25" s="25">
        <f>SUM(B25-C25)</f>
        <v>80273</v>
      </c>
      <c r="E25" s="115">
        <v>200000</v>
      </c>
      <c r="F25" s="113">
        <v>591695</v>
      </c>
      <c r="G25" s="108">
        <f>SUM(E25-F25)</f>
        <v>-391695</v>
      </c>
      <c r="H25" s="109">
        <f t="shared" si="1"/>
        <v>65.50139681728713</v>
      </c>
      <c r="I25" s="125">
        <f t="shared" si="2"/>
        <v>262.90077489069773</v>
      </c>
      <c r="J25" s="25">
        <v>150000</v>
      </c>
      <c r="K25" s="25">
        <v>113818</v>
      </c>
      <c r="L25" s="25">
        <f>SUM(J25-K25)</f>
        <v>36182</v>
      </c>
      <c r="M25" s="199">
        <f t="shared" si="10"/>
        <v>49.126047612965344</v>
      </c>
      <c r="N25" s="125">
        <f t="shared" si="11"/>
        <v>50.57139302598372</v>
      </c>
      <c r="O25" s="115">
        <v>280000</v>
      </c>
      <c r="P25" s="113">
        <v>162422</v>
      </c>
      <c r="Q25" s="113">
        <f>SUM(O25-P25)</f>
        <v>117578</v>
      </c>
      <c r="R25" s="199">
        <f t="shared" si="12"/>
        <v>186.66666666666666</v>
      </c>
      <c r="S25" s="125">
        <f t="shared" si="13"/>
        <v>142.70326310425415</v>
      </c>
      <c r="T25" s="115">
        <v>150000</v>
      </c>
      <c r="U25" s="113">
        <v>352457</v>
      </c>
      <c r="V25" s="108">
        <f>SUM(T25-U25)</f>
        <v>-202457</v>
      </c>
      <c r="W25" s="199">
        <f t="shared" si="15"/>
        <v>53.57142857142857</v>
      </c>
      <c r="X25" s="125">
        <f t="shared" si="14"/>
        <v>217.00077575697873</v>
      </c>
    </row>
    <row r="26" spans="1:24" ht="31.5" customHeight="1">
      <c r="A26" s="292" t="s">
        <v>2</v>
      </c>
      <c r="B26" s="289">
        <f aca="true" t="shared" si="17" ref="B26:G26">SUM(B27+B30)</f>
        <v>15226816</v>
      </c>
      <c r="C26" s="289">
        <f t="shared" si="17"/>
        <v>15169056</v>
      </c>
      <c r="D26" s="289">
        <f t="shared" si="17"/>
        <v>57760</v>
      </c>
      <c r="E26" s="290">
        <f t="shared" si="17"/>
        <v>11186426</v>
      </c>
      <c r="F26" s="257">
        <f t="shared" si="17"/>
        <v>11321911</v>
      </c>
      <c r="G26" s="291">
        <f t="shared" si="17"/>
        <v>-135485</v>
      </c>
      <c r="H26" s="258">
        <f t="shared" si="1"/>
        <v>73.46529963979337</v>
      </c>
      <c r="I26" s="259">
        <f t="shared" si="2"/>
        <v>74.63820424949319</v>
      </c>
      <c r="J26" s="289">
        <f>SUM(J27+J30)</f>
        <v>6346424</v>
      </c>
      <c r="K26" s="289">
        <f>SUM(K27+K30)</f>
        <v>6237301</v>
      </c>
      <c r="L26" s="289">
        <f>SUM(L27+L30)</f>
        <v>109123</v>
      </c>
      <c r="M26" s="258">
        <f t="shared" si="10"/>
        <v>41.679258487132174</v>
      </c>
      <c r="N26" s="259">
        <f t="shared" si="11"/>
        <v>41.11858378003219</v>
      </c>
      <c r="O26" s="290">
        <f>SUM(O27+O30)</f>
        <v>8984395</v>
      </c>
      <c r="P26" s="257">
        <f>SUM(P27+P30)</f>
        <v>8541387</v>
      </c>
      <c r="Q26" s="257">
        <f>SUM(Q27+Q30)</f>
        <v>443008</v>
      </c>
      <c r="R26" s="258">
        <f t="shared" si="12"/>
        <v>141.56625841576295</v>
      </c>
      <c r="S26" s="259">
        <f t="shared" si="13"/>
        <v>136.94043304948727</v>
      </c>
      <c r="T26" s="290">
        <f>SUM(T27+T30)</f>
        <v>6320213</v>
      </c>
      <c r="U26" s="257">
        <f>SUM(U27+U30)</f>
        <v>5607135</v>
      </c>
      <c r="V26" s="257">
        <f>SUM(V27+V30)</f>
        <v>713078</v>
      </c>
      <c r="W26" s="258">
        <f t="shared" si="15"/>
        <v>70.34656201113152</v>
      </c>
      <c r="X26" s="259">
        <f t="shared" si="14"/>
        <v>65.6466566846813</v>
      </c>
    </row>
    <row r="27" spans="1:24" ht="16.5" customHeight="1">
      <c r="A27" s="120" t="s">
        <v>51</v>
      </c>
      <c r="B27" s="10">
        <f>SUM(B29:B29)</f>
        <v>494410</v>
      </c>
      <c r="C27" s="10">
        <f>SUM(C29:C29)</f>
        <v>659403</v>
      </c>
      <c r="D27" s="100">
        <f>SUM(D29:D29)</f>
        <v>-164993</v>
      </c>
      <c r="E27" s="110">
        <f>SUM(E28:E29)</f>
        <v>581650</v>
      </c>
      <c r="F27" s="111">
        <f>SUM(F28:F29)</f>
        <v>741806</v>
      </c>
      <c r="G27" s="112">
        <f>SUM(G28:G29)</f>
        <v>-160156</v>
      </c>
      <c r="H27" s="106">
        <f t="shared" si="1"/>
        <v>117.64527416516657</v>
      </c>
      <c r="I27" s="201">
        <f t="shared" si="2"/>
        <v>112.49660677916236</v>
      </c>
      <c r="J27" s="10">
        <f>SUM(J28:J29)</f>
        <v>524520</v>
      </c>
      <c r="K27" s="10">
        <f>SUM(K28:K29)</f>
        <v>431540</v>
      </c>
      <c r="L27" s="10">
        <f>SUM(L28:L29)</f>
        <v>92980</v>
      </c>
      <c r="M27" s="19">
        <f t="shared" si="10"/>
        <v>106.09008717461217</v>
      </c>
      <c r="N27" s="201">
        <f t="shared" si="11"/>
        <v>65.44404559882196</v>
      </c>
      <c r="O27" s="110">
        <f>SUM(O28:O29)</f>
        <v>385000</v>
      </c>
      <c r="P27" s="111">
        <f>SUM(P28:P29)</f>
        <v>433722</v>
      </c>
      <c r="Q27" s="112">
        <f>SUM(Q28:Q29)</f>
        <v>-48722</v>
      </c>
      <c r="R27" s="19">
        <f t="shared" si="12"/>
        <v>73.40044230915885</v>
      </c>
      <c r="S27" s="201">
        <f t="shared" si="13"/>
        <v>100.50563099596793</v>
      </c>
      <c r="T27" s="110">
        <f>SUM(T28:T29)</f>
        <v>396550</v>
      </c>
      <c r="U27" s="111">
        <f>SUM(U28:U29)</f>
        <v>310815</v>
      </c>
      <c r="V27" s="111">
        <f>SUM(V28:V29)</f>
        <v>85735</v>
      </c>
      <c r="W27" s="19">
        <f t="shared" si="15"/>
        <v>103</v>
      </c>
      <c r="X27" s="201">
        <f t="shared" si="14"/>
        <v>71.66226292417724</v>
      </c>
    </row>
    <row r="28" spans="1:24" ht="16.5" customHeight="1" hidden="1">
      <c r="A28" s="122" t="s">
        <v>105</v>
      </c>
      <c r="B28" s="10"/>
      <c r="C28" s="10"/>
      <c r="D28" s="100"/>
      <c r="E28" s="115">
        <v>31650</v>
      </c>
      <c r="F28" s="113">
        <v>31650</v>
      </c>
      <c r="G28" s="108">
        <f>SUM(E28-F28)</f>
        <v>0</v>
      </c>
      <c r="H28" s="109">
        <v>100</v>
      </c>
      <c r="I28" s="125">
        <v>100</v>
      </c>
      <c r="J28" s="25">
        <v>0</v>
      </c>
      <c r="K28" s="25">
        <v>0</v>
      </c>
      <c r="L28" s="25">
        <f>SUM(J28-K28)</f>
        <v>0</v>
      </c>
      <c r="M28" s="199">
        <v>0</v>
      </c>
      <c r="N28" s="125">
        <v>0</v>
      </c>
      <c r="O28" s="115">
        <v>0</v>
      </c>
      <c r="P28" s="113">
        <v>0</v>
      </c>
      <c r="Q28" s="113">
        <f>SUM(O28-P28)</f>
        <v>0</v>
      </c>
      <c r="R28" s="199">
        <v>0</v>
      </c>
      <c r="S28" s="125">
        <v>0</v>
      </c>
      <c r="T28" s="115">
        <v>0</v>
      </c>
      <c r="U28" s="113">
        <v>0</v>
      </c>
      <c r="V28" s="113">
        <f>SUM(T28-U28)</f>
        <v>0</v>
      </c>
      <c r="W28" s="199">
        <v>0</v>
      </c>
      <c r="X28" s="125">
        <v>0</v>
      </c>
    </row>
    <row r="29" spans="1:24" ht="12.75">
      <c r="A29" s="122" t="s">
        <v>77</v>
      </c>
      <c r="B29" s="25">
        <v>494410</v>
      </c>
      <c r="C29" s="25">
        <v>659403</v>
      </c>
      <c r="D29" s="99">
        <f>SUM(B29-C29)</f>
        <v>-164993</v>
      </c>
      <c r="E29" s="115">
        <v>550000</v>
      </c>
      <c r="F29" s="113">
        <v>710156</v>
      </c>
      <c r="G29" s="108">
        <f>SUM(E29-F29)</f>
        <v>-160156</v>
      </c>
      <c r="H29" s="109">
        <f aca="true" t="shared" si="18" ref="H29:H39">(E29*100)/B29</f>
        <v>111.24370461762504</v>
      </c>
      <c r="I29" s="125">
        <f aca="true" t="shared" si="19" ref="I29:I39">(F29*100)/C29</f>
        <v>107.69681059989111</v>
      </c>
      <c r="J29" s="25">
        <v>524520</v>
      </c>
      <c r="K29" s="25">
        <v>431540</v>
      </c>
      <c r="L29" s="25">
        <f>SUM(J29-K29)</f>
        <v>92980</v>
      </c>
      <c r="M29" s="199">
        <f aca="true" t="shared" si="20" ref="M29:N33">(J29*100)/B29</f>
        <v>106.09008717461217</v>
      </c>
      <c r="N29" s="125">
        <f t="shared" si="20"/>
        <v>65.44404559882196</v>
      </c>
      <c r="O29" s="115">
        <v>385000</v>
      </c>
      <c r="P29" s="113">
        <v>433722</v>
      </c>
      <c r="Q29" s="108">
        <f>SUM(O29-P29)</f>
        <v>-48722</v>
      </c>
      <c r="R29" s="199">
        <f aca="true" t="shared" si="21" ref="R29:S33">(O29*100)/J29</f>
        <v>73.40044230915885</v>
      </c>
      <c r="S29" s="125">
        <f t="shared" si="21"/>
        <v>100.50563099596793</v>
      </c>
      <c r="T29" s="115">
        <v>396550</v>
      </c>
      <c r="U29" s="113">
        <v>310815</v>
      </c>
      <c r="V29" s="113">
        <f>SUM(T29-U29)</f>
        <v>85735</v>
      </c>
      <c r="W29" s="199">
        <f aca="true" t="shared" si="22" ref="W29:X33">(T29*100)/O29</f>
        <v>103</v>
      </c>
      <c r="X29" s="125">
        <f t="shared" si="22"/>
        <v>71.66226292417724</v>
      </c>
    </row>
    <row r="30" spans="1:24" ht="18" customHeight="1">
      <c r="A30" s="120" t="s">
        <v>26</v>
      </c>
      <c r="B30" s="10">
        <f aca="true" t="shared" si="23" ref="B30:G30">SUM(B31+B37)</f>
        <v>14732406</v>
      </c>
      <c r="C30" s="10">
        <f t="shared" si="23"/>
        <v>14509653</v>
      </c>
      <c r="D30" s="10">
        <f t="shared" si="23"/>
        <v>222753</v>
      </c>
      <c r="E30" s="110">
        <f t="shared" si="23"/>
        <v>10604776</v>
      </c>
      <c r="F30" s="111">
        <f t="shared" si="23"/>
        <v>10580105</v>
      </c>
      <c r="G30" s="111">
        <f t="shared" si="23"/>
        <v>24671</v>
      </c>
      <c r="H30" s="106">
        <f t="shared" si="18"/>
        <v>71.98264831962953</v>
      </c>
      <c r="I30" s="201">
        <f t="shared" si="19"/>
        <v>72.91769830746469</v>
      </c>
      <c r="J30" s="10">
        <f>SUM(J31+J37)</f>
        <v>5821904</v>
      </c>
      <c r="K30" s="10">
        <f>SUM(K31+K37)</f>
        <v>5805761</v>
      </c>
      <c r="L30" s="10">
        <f>SUM(L31+L37)</f>
        <v>16143</v>
      </c>
      <c r="M30" s="19">
        <f t="shared" si="20"/>
        <v>39.51767280917998</v>
      </c>
      <c r="N30" s="201">
        <f t="shared" si="20"/>
        <v>40.01309335240477</v>
      </c>
      <c r="O30" s="110">
        <f>SUM(O31+O37)</f>
        <v>8599395</v>
      </c>
      <c r="P30" s="111">
        <f>SUM(P31+P37)</f>
        <v>8107665</v>
      </c>
      <c r="Q30" s="111">
        <f>SUM(Q31+Q37)</f>
        <v>491730</v>
      </c>
      <c r="R30" s="19">
        <f t="shared" si="21"/>
        <v>147.70760562180345</v>
      </c>
      <c r="S30" s="201">
        <f t="shared" si="21"/>
        <v>139.64861798479131</v>
      </c>
      <c r="T30" s="110">
        <f>SUM(T31+T37)</f>
        <v>5923663</v>
      </c>
      <c r="U30" s="111">
        <f>SUM(U31+U37)</f>
        <v>5296320</v>
      </c>
      <c r="V30" s="111">
        <f>SUM(V31+V37)</f>
        <v>627343</v>
      </c>
      <c r="W30" s="19">
        <f t="shared" si="22"/>
        <v>68.8846482804895</v>
      </c>
      <c r="X30" s="201">
        <f t="shared" si="22"/>
        <v>65.32485000305266</v>
      </c>
    </row>
    <row r="31" spans="1:24" ht="18.75" customHeight="1">
      <c r="A31" s="120" t="s">
        <v>70</v>
      </c>
      <c r="B31" s="51">
        <f aca="true" t="shared" si="24" ref="B31:G31">SUM(B32:B36)</f>
        <v>695735</v>
      </c>
      <c r="C31" s="51">
        <f t="shared" si="24"/>
        <v>600183</v>
      </c>
      <c r="D31" s="51">
        <f t="shared" si="24"/>
        <v>95552</v>
      </c>
      <c r="E31" s="116">
        <f t="shared" si="24"/>
        <v>421095</v>
      </c>
      <c r="F31" s="117">
        <f t="shared" si="24"/>
        <v>446299</v>
      </c>
      <c r="G31" s="245">
        <f t="shared" si="24"/>
        <v>-25204</v>
      </c>
      <c r="H31" s="106">
        <f t="shared" si="18"/>
        <v>60.525199968378764</v>
      </c>
      <c r="I31" s="201">
        <f t="shared" si="19"/>
        <v>74.36048671821762</v>
      </c>
      <c r="J31" s="51">
        <f>SUM(J32:J36)</f>
        <v>832432</v>
      </c>
      <c r="K31" s="51">
        <f>SUM(K32:K36)</f>
        <v>1060550</v>
      </c>
      <c r="L31" s="211">
        <f>SUM(L32:L36)</f>
        <v>-228118</v>
      </c>
      <c r="M31" s="19">
        <f t="shared" si="20"/>
        <v>119.64785442733225</v>
      </c>
      <c r="N31" s="201">
        <f t="shared" si="20"/>
        <v>176.70443847959706</v>
      </c>
      <c r="O31" s="116">
        <f>SUM(O32:O36)</f>
        <v>1500677</v>
      </c>
      <c r="P31" s="117">
        <f>SUM(P32:P36)</f>
        <v>1308783</v>
      </c>
      <c r="Q31" s="117">
        <f>SUM(Q32:Q36)</f>
        <v>191894</v>
      </c>
      <c r="R31" s="19">
        <f t="shared" si="21"/>
        <v>180.27622676687105</v>
      </c>
      <c r="S31" s="201">
        <f t="shared" si="21"/>
        <v>123.40606289189571</v>
      </c>
      <c r="T31" s="116">
        <f>SUM(T32:T36)</f>
        <v>520000</v>
      </c>
      <c r="U31" s="117">
        <f>SUM(U32:U36)</f>
        <v>631156</v>
      </c>
      <c r="V31" s="245">
        <f>SUM(V32:V36)</f>
        <v>-111156</v>
      </c>
      <c r="W31" s="19">
        <f t="shared" si="22"/>
        <v>34.65102750292035</v>
      </c>
      <c r="X31" s="201">
        <f t="shared" si="22"/>
        <v>48.22464839473007</v>
      </c>
    </row>
    <row r="32" spans="1:24" ht="12.75">
      <c r="A32" s="122" t="s">
        <v>71</v>
      </c>
      <c r="B32" s="25">
        <v>400000</v>
      </c>
      <c r="C32" s="25">
        <v>481976</v>
      </c>
      <c r="D32" s="99">
        <f>SUM(B32-C32)</f>
        <v>-81976</v>
      </c>
      <c r="E32" s="115">
        <v>188042</v>
      </c>
      <c r="F32" s="113">
        <v>187754</v>
      </c>
      <c r="G32" s="113">
        <f>SUM(E32-F32)</f>
        <v>288</v>
      </c>
      <c r="H32" s="109">
        <f t="shared" si="18"/>
        <v>47.0105</v>
      </c>
      <c r="I32" s="125">
        <f t="shared" si="19"/>
        <v>38.95505170381928</v>
      </c>
      <c r="J32" s="25">
        <v>427337</v>
      </c>
      <c r="K32" s="25">
        <v>764348</v>
      </c>
      <c r="L32" s="207">
        <f>SUM(J32-K32)</f>
        <v>-337011</v>
      </c>
      <c r="M32" s="199">
        <f t="shared" si="20"/>
        <v>106.83425</v>
      </c>
      <c r="N32" s="125">
        <f t="shared" si="20"/>
        <v>158.586319650771</v>
      </c>
      <c r="O32" s="115">
        <v>669900</v>
      </c>
      <c r="P32" s="113">
        <v>633514</v>
      </c>
      <c r="Q32" s="113">
        <f>SUM(O32-P32)</f>
        <v>36386</v>
      </c>
      <c r="R32" s="199">
        <f t="shared" si="21"/>
        <v>156.76152544712954</v>
      </c>
      <c r="S32" s="125">
        <f t="shared" si="21"/>
        <v>82.88292767168882</v>
      </c>
      <c r="T32" s="115"/>
      <c r="U32" s="113"/>
      <c r="V32" s="113">
        <f>SUM(T32-U32)</f>
        <v>0</v>
      </c>
      <c r="W32" s="199">
        <f t="shared" si="22"/>
        <v>0</v>
      </c>
      <c r="X32" s="125">
        <f t="shared" si="22"/>
        <v>0</v>
      </c>
    </row>
    <row r="33" spans="1:24" ht="12.75">
      <c r="A33" s="122" t="s">
        <v>78</v>
      </c>
      <c r="B33" s="25">
        <v>30000</v>
      </c>
      <c r="C33" s="25">
        <v>49015</v>
      </c>
      <c r="D33" s="99">
        <f>SUM(B33-C33)</f>
        <v>-19015</v>
      </c>
      <c r="E33" s="115">
        <v>40500</v>
      </c>
      <c r="F33" s="113">
        <v>82297</v>
      </c>
      <c r="G33" s="108">
        <f>SUM(E33-F33)</f>
        <v>-41797</v>
      </c>
      <c r="H33" s="109">
        <f t="shared" si="18"/>
        <v>135</v>
      </c>
      <c r="I33" s="125">
        <f t="shared" si="19"/>
        <v>167.9016627562991</v>
      </c>
      <c r="J33" s="25">
        <v>124549</v>
      </c>
      <c r="K33" s="25">
        <v>126704</v>
      </c>
      <c r="L33" s="207">
        <f>SUM(J33-K33)</f>
        <v>-2155</v>
      </c>
      <c r="M33" s="199">
        <f t="shared" si="20"/>
        <v>415.16333333333336</v>
      </c>
      <c r="N33" s="125">
        <f t="shared" si="20"/>
        <v>258.50045904315004</v>
      </c>
      <c r="O33" s="115">
        <v>130777</v>
      </c>
      <c r="P33" s="113">
        <v>125080</v>
      </c>
      <c r="Q33" s="113">
        <f>SUM(O33-P33)</f>
        <v>5697</v>
      </c>
      <c r="R33" s="199">
        <f t="shared" si="21"/>
        <v>105.00044159326852</v>
      </c>
      <c r="S33" s="125">
        <f t="shared" si="21"/>
        <v>98.7182725091552</v>
      </c>
      <c r="T33" s="115"/>
      <c r="U33" s="113"/>
      <c r="V33" s="113">
        <f>SUM(T33-U33)</f>
        <v>0</v>
      </c>
      <c r="W33" s="199">
        <f t="shared" si="22"/>
        <v>0</v>
      </c>
      <c r="X33" s="125">
        <f t="shared" si="22"/>
        <v>0</v>
      </c>
    </row>
    <row r="34" spans="1:24" ht="26.25">
      <c r="A34" s="122" t="s">
        <v>79</v>
      </c>
      <c r="B34" s="25">
        <v>123053</v>
      </c>
      <c r="C34" s="25">
        <v>193</v>
      </c>
      <c r="D34" s="25">
        <f>SUM(B34-C34)</f>
        <v>122860</v>
      </c>
      <c r="E34" s="115">
        <v>123053</v>
      </c>
      <c r="F34" s="113">
        <v>0</v>
      </c>
      <c r="G34" s="113">
        <f>SUM(E34-F34)</f>
        <v>123053</v>
      </c>
      <c r="H34" s="109">
        <f t="shared" si="18"/>
        <v>100</v>
      </c>
      <c r="I34" s="125">
        <f t="shared" si="19"/>
        <v>0</v>
      </c>
      <c r="J34" s="25">
        <v>130546</v>
      </c>
      <c r="K34" s="25">
        <v>0</v>
      </c>
      <c r="L34" s="25">
        <f>SUM(J34-K34)</f>
        <v>130546</v>
      </c>
      <c r="M34" s="199">
        <f aca="true" t="shared" si="25" ref="M34:M39">(J34*100)/B34</f>
        <v>106.08924609721015</v>
      </c>
      <c r="N34" s="125">
        <v>0</v>
      </c>
      <c r="O34" s="115">
        <v>200000</v>
      </c>
      <c r="P34" s="113">
        <v>369128</v>
      </c>
      <c r="Q34" s="108">
        <f>SUM(O34-P34)</f>
        <v>-169128</v>
      </c>
      <c r="R34" s="199">
        <f>(O34*100)/J34</f>
        <v>153.202702495672</v>
      </c>
      <c r="S34" s="125">
        <v>100</v>
      </c>
      <c r="T34" s="115"/>
      <c r="U34" s="113"/>
      <c r="V34" s="108">
        <f>SUM(T34-U34)</f>
        <v>0</v>
      </c>
      <c r="W34" s="199">
        <f>(T34*100)/O34</f>
        <v>0</v>
      </c>
      <c r="X34" s="125"/>
    </row>
    <row r="35" spans="1:24" ht="12.75">
      <c r="A35" s="122" t="s">
        <v>80</v>
      </c>
      <c r="B35" s="25">
        <v>62682</v>
      </c>
      <c r="C35" s="25">
        <v>5770</v>
      </c>
      <c r="D35" s="25">
        <f>SUM(B35-C35)</f>
        <v>56912</v>
      </c>
      <c r="E35" s="115">
        <v>35000</v>
      </c>
      <c r="F35" s="113">
        <v>89872</v>
      </c>
      <c r="G35" s="108">
        <f>SUM(E35-F35)</f>
        <v>-54872</v>
      </c>
      <c r="H35" s="109">
        <f t="shared" si="18"/>
        <v>55.837401486870235</v>
      </c>
      <c r="I35" s="125">
        <f t="shared" si="19"/>
        <v>1557.573656845754</v>
      </c>
      <c r="J35" s="25">
        <v>5000</v>
      </c>
      <c r="K35" s="25">
        <v>0</v>
      </c>
      <c r="L35" s="25">
        <f>SUM(J35-K35)</f>
        <v>5000</v>
      </c>
      <c r="M35" s="199">
        <f t="shared" si="25"/>
        <v>7.976771640981462</v>
      </c>
      <c r="N35" s="125">
        <f>(K35*100)/C35</f>
        <v>0</v>
      </c>
      <c r="O35" s="115">
        <v>0</v>
      </c>
      <c r="P35" s="113">
        <v>0</v>
      </c>
      <c r="Q35" s="113">
        <f>SUM(O35-P35)</f>
        <v>0</v>
      </c>
      <c r="R35" s="199">
        <v>-100</v>
      </c>
      <c r="S35" s="125">
        <v>0</v>
      </c>
      <c r="T35" s="115"/>
      <c r="U35" s="113">
        <v>0</v>
      </c>
      <c r="V35" s="113">
        <f>SUM(T35-U35)</f>
        <v>0</v>
      </c>
      <c r="W35" s="199"/>
      <c r="X35" s="125">
        <v>0</v>
      </c>
    </row>
    <row r="36" spans="1:24" ht="12.75">
      <c r="A36" s="122" t="s">
        <v>40</v>
      </c>
      <c r="B36" s="25">
        <v>80000</v>
      </c>
      <c r="C36" s="25">
        <v>63229</v>
      </c>
      <c r="D36" s="25">
        <f>SUM(B36-C36)</f>
        <v>16771</v>
      </c>
      <c r="E36" s="115">
        <v>34500</v>
      </c>
      <c r="F36" s="113">
        <v>86376</v>
      </c>
      <c r="G36" s="108">
        <f>SUM(E36-F36)</f>
        <v>-51876</v>
      </c>
      <c r="H36" s="109">
        <f t="shared" si="18"/>
        <v>43.125</v>
      </c>
      <c r="I36" s="125">
        <f t="shared" si="19"/>
        <v>136.6082019326575</v>
      </c>
      <c r="J36" s="25">
        <v>145000</v>
      </c>
      <c r="K36" s="25">
        <v>169498</v>
      </c>
      <c r="L36" s="207">
        <f>SUM(J36-K36)</f>
        <v>-24498</v>
      </c>
      <c r="M36" s="199">
        <f t="shared" si="25"/>
        <v>181.25</v>
      </c>
      <c r="N36" s="125">
        <f>(K36*100)/C36</f>
        <v>268.07003115658955</v>
      </c>
      <c r="O36" s="115">
        <v>500000</v>
      </c>
      <c r="P36" s="113">
        <v>181061</v>
      </c>
      <c r="Q36" s="113">
        <f>SUM(O36-P36)</f>
        <v>318939</v>
      </c>
      <c r="R36" s="199">
        <f aca="true" t="shared" si="26" ref="R36:S38">(O36*100)/J36</f>
        <v>344.82758620689657</v>
      </c>
      <c r="S36" s="125">
        <f t="shared" si="26"/>
        <v>106.8219094030608</v>
      </c>
      <c r="T36" s="115">
        <v>520000</v>
      </c>
      <c r="U36" s="113">
        <v>631156</v>
      </c>
      <c r="V36" s="108">
        <f>SUM(T36-U36)</f>
        <v>-111156</v>
      </c>
      <c r="W36" s="199">
        <f aca="true" t="shared" si="27" ref="W36:X38">(T36*100)/O36</f>
        <v>104</v>
      </c>
      <c r="X36" s="125">
        <f t="shared" si="27"/>
        <v>348.5874926129868</v>
      </c>
    </row>
    <row r="37" spans="1:24" ht="24.75" customHeight="1">
      <c r="A37" s="120" t="s">
        <v>72</v>
      </c>
      <c r="B37" s="10">
        <f>SUM(B38:B41)</f>
        <v>14036671</v>
      </c>
      <c r="C37" s="10">
        <f>SUM(C38:C41)</f>
        <v>13909470</v>
      </c>
      <c r="D37" s="10">
        <f>SUM(D38:D41)</f>
        <v>127201</v>
      </c>
      <c r="E37" s="110">
        <f>SUM(E38:E42)</f>
        <v>10183681</v>
      </c>
      <c r="F37" s="111">
        <f>SUM(F38:F42)</f>
        <v>10133806</v>
      </c>
      <c r="G37" s="111">
        <f>SUM(G38:G42)</f>
        <v>49875</v>
      </c>
      <c r="H37" s="106">
        <f t="shared" si="18"/>
        <v>72.55054278895615</v>
      </c>
      <c r="I37" s="201">
        <f t="shared" si="19"/>
        <v>72.8554430902112</v>
      </c>
      <c r="J37" s="10">
        <f>SUM(J38:J42)</f>
        <v>4989472</v>
      </c>
      <c r="K37" s="10">
        <f>SUM(K38:K42)</f>
        <v>4745211</v>
      </c>
      <c r="L37" s="10">
        <f>SUM(L38:L42)</f>
        <v>244261</v>
      </c>
      <c r="M37" s="19">
        <f t="shared" si="25"/>
        <v>35.545978102642714</v>
      </c>
      <c r="N37" s="201">
        <f>(K37*100)/C37</f>
        <v>34.11496627837006</v>
      </c>
      <c r="O37" s="110">
        <f>SUM(O38:O42)</f>
        <v>7098718</v>
      </c>
      <c r="P37" s="111">
        <f>SUM(P38:P42)</f>
        <v>6798882</v>
      </c>
      <c r="Q37" s="111">
        <f>SUM(Q38:Q42)</f>
        <v>299836</v>
      </c>
      <c r="R37" s="19">
        <f t="shared" si="26"/>
        <v>142.27393199120067</v>
      </c>
      <c r="S37" s="201">
        <f t="shared" si="26"/>
        <v>143.2788131023046</v>
      </c>
      <c r="T37" s="110">
        <f>SUM(T38:T42)</f>
        <v>5403663</v>
      </c>
      <c r="U37" s="111">
        <f>SUM(U38:U42)</f>
        <v>4665164</v>
      </c>
      <c r="V37" s="111">
        <f>SUM(V38:V42)</f>
        <v>738499</v>
      </c>
      <c r="W37" s="19">
        <f t="shared" si="27"/>
        <v>76.1216743643007</v>
      </c>
      <c r="X37" s="201">
        <f t="shared" si="27"/>
        <v>68.61663432311371</v>
      </c>
    </row>
    <row r="38" spans="1:24" ht="12.75">
      <c r="A38" s="122" t="s">
        <v>55</v>
      </c>
      <c r="B38" s="25">
        <v>5306548</v>
      </c>
      <c r="C38" s="25">
        <v>5306548</v>
      </c>
      <c r="D38" s="25">
        <f>SUM(B38-C38)</f>
        <v>0</v>
      </c>
      <c r="E38" s="115">
        <v>7834825</v>
      </c>
      <c r="F38" s="113">
        <v>7834825</v>
      </c>
      <c r="G38" s="113">
        <f>SUM(E38-F38)</f>
        <v>0</v>
      </c>
      <c r="H38" s="109">
        <f t="shared" si="18"/>
        <v>147.6444762206994</v>
      </c>
      <c r="I38" s="125">
        <f t="shared" si="19"/>
        <v>147.6444762206994</v>
      </c>
      <c r="J38" s="25">
        <v>4726227</v>
      </c>
      <c r="K38" s="25">
        <v>4726227</v>
      </c>
      <c r="L38" s="25">
        <f>SUM(J38-K38)</f>
        <v>0</v>
      </c>
      <c r="M38" s="199">
        <f t="shared" si="25"/>
        <v>89.0640582163772</v>
      </c>
      <c r="N38" s="125">
        <f>(K38*100)/C38</f>
        <v>89.0640582163772</v>
      </c>
      <c r="O38" s="115">
        <v>6798882</v>
      </c>
      <c r="P38" s="113">
        <v>6798882</v>
      </c>
      <c r="Q38" s="113">
        <f>SUM(O38-P38)</f>
        <v>0</v>
      </c>
      <c r="R38" s="199">
        <f t="shared" si="26"/>
        <v>143.85432608294101</v>
      </c>
      <c r="S38" s="125">
        <f t="shared" si="26"/>
        <v>143.85432608294101</v>
      </c>
      <c r="T38" s="115">
        <v>4895370</v>
      </c>
      <c r="U38" s="113">
        <v>4665164</v>
      </c>
      <c r="V38" s="113">
        <f>SUM(T38-U38)</f>
        <v>230206</v>
      </c>
      <c r="W38" s="199">
        <f t="shared" si="27"/>
        <v>72.00257336426783</v>
      </c>
      <c r="X38" s="125">
        <f t="shared" si="27"/>
        <v>68.61663432311371</v>
      </c>
    </row>
    <row r="39" spans="1:24" ht="12.75">
      <c r="A39" s="122" t="s">
        <v>56</v>
      </c>
      <c r="B39" s="25">
        <v>8730123</v>
      </c>
      <c r="C39" s="25">
        <v>6937013</v>
      </c>
      <c r="D39" s="25">
        <f>SUM(B39-C39)</f>
        <v>1793110</v>
      </c>
      <c r="E39" s="115">
        <v>2142168</v>
      </c>
      <c r="F39" s="113">
        <v>2083604</v>
      </c>
      <c r="G39" s="113">
        <f>SUM(E39-F39)</f>
        <v>58564</v>
      </c>
      <c r="H39" s="109">
        <f t="shared" si="18"/>
        <v>24.537661153227738</v>
      </c>
      <c r="I39" s="125">
        <f t="shared" si="19"/>
        <v>30.03604000742106</v>
      </c>
      <c r="J39" s="25">
        <v>263245</v>
      </c>
      <c r="K39" s="25">
        <v>0</v>
      </c>
      <c r="L39" s="25">
        <f>SUM(J39-K39)</f>
        <v>263245</v>
      </c>
      <c r="M39" s="199">
        <f t="shared" si="25"/>
        <v>3.01536415924495</v>
      </c>
      <c r="N39" s="125">
        <f>(K39*100)/C39</f>
        <v>0</v>
      </c>
      <c r="O39" s="115">
        <v>299836</v>
      </c>
      <c r="P39" s="113">
        <v>0</v>
      </c>
      <c r="Q39" s="113">
        <f>SUM(O39-P39)</f>
        <v>299836</v>
      </c>
      <c r="R39" s="199">
        <f>(O39*100)/J39</f>
        <v>113.89997910691561</v>
      </c>
      <c r="S39" s="125">
        <v>0</v>
      </c>
      <c r="T39" s="115">
        <v>508293</v>
      </c>
      <c r="U39" s="113">
        <v>0</v>
      </c>
      <c r="V39" s="113">
        <f>SUM(T39-U39)</f>
        <v>508293</v>
      </c>
      <c r="W39" s="199">
        <f>(T39*100)/O39</f>
        <v>169.52367294120785</v>
      </c>
      <c r="X39" s="125">
        <v>0</v>
      </c>
    </row>
    <row r="40" spans="1:24" ht="12.75" customHeight="1" hidden="1">
      <c r="A40" s="122" t="s">
        <v>107</v>
      </c>
      <c r="B40" s="25"/>
      <c r="C40" s="25"/>
      <c r="D40" s="25"/>
      <c r="E40" s="115">
        <v>134624</v>
      </c>
      <c r="F40" s="113">
        <v>134624</v>
      </c>
      <c r="G40" s="113">
        <f>SUM(E40-F40)</f>
        <v>0</v>
      </c>
      <c r="H40" s="109">
        <v>100</v>
      </c>
      <c r="I40" s="125">
        <v>100</v>
      </c>
      <c r="J40" s="25">
        <v>0</v>
      </c>
      <c r="K40" s="25"/>
      <c r="L40" s="25">
        <f>SUM(J40-K40)</f>
        <v>0</v>
      </c>
      <c r="M40" s="199">
        <v>0</v>
      </c>
      <c r="N40" s="125">
        <v>0</v>
      </c>
      <c r="O40" s="115">
        <v>0</v>
      </c>
      <c r="P40" s="113"/>
      <c r="Q40" s="113">
        <f>SUM(O40-P40)</f>
        <v>0</v>
      </c>
      <c r="R40" s="230">
        <v>0</v>
      </c>
      <c r="S40" s="125">
        <v>0</v>
      </c>
      <c r="T40" s="115">
        <v>0</v>
      </c>
      <c r="U40" s="113"/>
      <c r="V40" s="113">
        <f>SUM(T40-U40)</f>
        <v>0</v>
      </c>
      <c r="W40" s="230">
        <v>0</v>
      </c>
      <c r="X40" s="125">
        <v>0</v>
      </c>
    </row>
    <row r="41" spans="1:24" ht="18" customHeight="1">
      <c r="A41" s="122" t="s">
        <v>81</v>
      </c>
      <c r="B41" s="10">
        <v>0</v>
      </c>
      <c r="C41" s="25">
        <v>1665909</v>
      </c>
      <c r="D41" s="99">
        <f>SUM(B41-C41)</f>
        <v>-1665909</v>
      </c>
      <c r="E41" s="115">
        <v>47082</v>
      </c>
      <c r="F41" s="113">
        <v>55771</v>
      </c>
      <c r="G41" s="108">
        <f>SUM(E41-F41)</f>
        <v>-8689</v>
      </c>
      <c r="H41" s="109">
        <v>100</v>
      </c>
      <c r="I41" s="125">
        <f>(F41*100)/C41</f>
        <v>3.3477819016524912</v>
      </c>
      <c r="J41" s="25">
        <v>0</v>
      </c>
      <c r="K41" s="25">
        <v>18984</v>
      </c>
      <c r="L41" s="207">
        <f>SUM(J41-K41)</f>
        <v>-18984</v>
      </c>
      <c r="M41" s="199">
        <v>0</v>
      </c>
      <c r="N41" s="125">
        <f>(K41*100)/C41</f>
        <v>1.139558043086387</v>
      </c>
      <c r="O41" s="115">
        <v>0</v>
      </c>
      <c r="P41" s="113">
        <v>0</v>
      </c>
      <c r="Q41" s="234">
        <f>SUM(O41-P41)</f>
        <v>0</v>
      </c>
      <c r="R41" s="230">
        <v>0</v>
      </c>
      <c r="S41" s="125">
        <f>(P41*100)/K41</f>
        <v>0</v>
      </c>
      <c r="T41" s="115">
        <v>0</v>
      </c>
      <c r="U41" s="113">
        <v>0</v>
      </c>
      <c r="V41" s="234">
        <f>SUM(T41-U41)</f>
        <v>0</v>
      </c>
      <c r="W41" s="230">
        <v>0</v>
      </c>
      <c r="X41" s="125">
        <v>0</v>
      </c>
    </row>
    <row r="42" spans="1:24" ht="18" customHeight="1" hidden="1">
      <c r="A42" s="122" t="s">
        <v>103</v>
      </c>
      <c r="B42" s="10"/>
      <c r="C42" s="25"/>
      <c r="D42" s="99"/>
      <c r="E42" s="115">
        <v>24982</v>
      </c>
      <c r="F42" s="113">
        <v>24982</v>
      </c>
      <c r="G42" s="108">
        <f>SUM(E42-F42)</f>
        <v>0</v>
      </c>
      <c r="H42" s="109">
        <v>100</v>
      </c>
      <c r="I42" s="125">
        <v>100</v>
      </c>
      <c r="J42" s="25">
        <v>0</v>
      </c>
      <c r="K42" s="25"/>
      <c r="L42" s="25">
        <f>SUM(J42-K42)</f>
        <v>0</v>
      </c>
      <c r="M42" s="199">
        <v>0</v>
      </c>
      <c r="N42" s="125">
        <v>0</v>
      </c>
      <c r="O42" s="115">
        <v>0</v>
      </c>
      <c r="P42" s="113">
        <v>0</v>
      </c>
      <c r="Q42" s="113">
        <f>SUM(O42-P42)</f>
        <v>0</v>
      </c>
      <c r="R42" s="230">
        <v>0</v>
      </c>
      <c r="S42" s="125">
        <v>0</v>
      </c>
      <c r="T42" s="115">
        <v>0</v>
      </c>
      <c r="U42" s="113">
        <v>0</v>
      </c>
      <c r="V42" s="113">
        <f>SUM(T42-U42)</f>
        <v>0</v>
      </c>
      <c r="W42" s="230">
        <v>0</v>
      </c>
      <c r="X42" s="125">
        <v>0</v>
      </c>
    </row>
    <row r="43" spans="1:24" ht="8.25" customHeight="1" hidden="1">
      <c r="A43" s="122"/>
      <c r="B43" s="10"/>
      <c r="C43" s="10"/>
      <c r="D43" s="25"/>
      <c r="E43" s="110"/>
      <c r="F43" s="111"/>
      <c r="G43" s="113"/>
      <c r="H43" s="109"/>
      <c r="I43" s="201"/>
      <c r="J43" s="10"/>
      <c r="K43" s="10"/>
      <c r="L43" s="25"/>
      <c r="M43" s="19"/>
      <c r="N43" s="125"/>
      <c r="O43" s="110"/>
      <c r="P43" s="111"/>
      <c r="Q43" s="113"/>
      <c r="R43" s="19"/>
      <c r="S43" s="125"/>
      <c r="T43" s="110"/>
      <c r="U43" s="111"/>
      <c r="V43" s="113"/>
      <c r="W43" s="19"/>
      <c r="X43" s="125"/>
    </row>
    <row r="44" spans="1:24" ht="32.25" customHeight="1">
      <c r="A44" s="292" t="s">
        <v>3</v>
      </c>
      <c r="B44" s="289">
        <f aca="true" t="shared" si="28" ref="B44:G44">SUM(B45:B46)</f>
        <v>4318301</v>
      </c>
      <c r="C44" s="289">
        <f t="shared" si="28"/>
        <v>3031767</v>
      </c>
      <c r="D44" s="289">
        <f t="shared" si="28"/>
        <v>1286534</v>
      </c>
      <c r="E44" s="290">
        <f t="shared" si="28"/>
        <v>2680512</v>
      </c>
      <c r="F44" s="257">
        <f t="shared" si="28"/>
        <v>2203868</v>
      </c>
      <c r="G44" s="257">
        <f t="shared" si="28"/>
        <v>476644</v>
      </c>
      <c r="H44" s="258">
        <f aca="true" t="shared" si="29" ref="H44:I46">(E44*100)/B44</f>
        <v>62.073301513720324</v>
      </c>
      <c r="I44" s="259">
        <f t="shared" si="29"/>
        <v>72.69252551399893</v>
      </c>
      <c r="J44" s="289">
        <f>SUM(J45:J46)</f>
        <v>4819224</v>
      </c>
      <c r="K44" s="289">
        <f>SUM(K45:K46)</f>
        <v>3443991</v>
      </c>
      <c r="L44" s="289">
        <f>SUM(L45:L46)</f>
        <v>1375233</v>
      </c>
      <c r="M44" s="258">
        <f>(J44*100)/B44</f>
        <v>111.60000194520947</v>
      </c>
      <c r="N44" s="259">
        <f>(K44*100)/C44</f>
        <v>113.59682323872514</v>
      </c>
      <c r="O44" s="290">
        <f>SUM(O45:O46)</f>
        <v>5414167</v>
      </c>
      <c r="P44" s="257">
        <f>SUM(P45:P46)</f>
        <v>3230248</v>
      </c>
      <c r="Q44" s="257">
        <f>SUM(Q45:Q46)</f>
        <v>2183919</v>
      </c>
      <c r="R44" s="258">
        <f aca="true" t="shared" si="30" ref="R44:S46">(O44*100)/J44</f>
        <v>112.3452032941403</v>
      </c>
      <c r="S44" s="259">
        <f t="shared" si="30"/>
        <v>93.79374104055441</v>
      </c>
      <c r="T44" s="290">
        <f>SUM(T45:T46)</f>
        <v>4905809</v>
      </c>
      <c r="U44" s="257">
        <f>SUM(U45:U46)</f>
        <v>3728294</v>
      </c>
      <c r="V44" s="257">
        <f>SUM(V45:V46)</f>
        <v>1177515</v>
      </c>
      <c r="W44" s="258">
        <f aca="true" t="shared" si="31" ref="W44:X46">(T44*100)/O44</f>
        <v>90.61059623761143</v>
      </c>
      <c r="X44" s="259">
        <f t="shared" si="31"/>
        <v>115.41819699292438</v>
      </c>
    </row>
    <row r="45" spans="1:24" ht="18" customHeight="1">
      <c r="A45" s="123" t="s">
        <v>4</v>
      </c>
      <c r="B45" s="25">
        <v>2504984</v>
      </c>
      <c r="C45" s="25">
        <v>2483501</v>
      </c>
      <c r="D45" s="25">
        <f>SUM(B45-C45)</f>
        <v>21483</v>
      </c>
      <c r="E45" s="115">
        <v>2680512</v>
      </c>
      <c r="F45" s="113">
        <v>2203868</v>
      </c>
      <c r="G45" s="113">
        <f>SUM(E45-F45)</f>
        <v>476644</v>
      </c>
      <c r="H45" s="109">
        <f t="shared" si="29"/>
        <v>107.00715054467413</v>
      </c>
      <c r="I45" s="125">
        <f t="shared" si="29"/>
        <v>88.74037095213572</v>
      </c>
      <c r="J45" s="25">
        <v>2827897</v>
      </c>
      <c r="K45" s="25">
        <v>2472192</v>
      </c>
      <c r="L45" s="25">
        <f>SUM(J45-K45)</f>
        <v>355705</v>
      </c>
      <c r="M45" s="199">
        <f>(J45*100)/B45</f>
        <v>112.89082085953443</v>
      </c>
      <c r="N45" s="125">
        <f>(K45*100)/C45</f>
        <v>99.54463477163891</v>
      </c>
      <c r="O45" s="115">
        <v>2896291</v>
      </c>
      <c r="P45" s="113">
        <v>2480229</v>
      </c>
      <c r="Q45" s="113">
        <f>SUM(O45-P45)</f>
        <v>416062</v>
      </c>
      <c r="R45" s="199">
        <f t="shared" si="30"/>
        <v>102.41854636148346</v>
      </c>
      <c r="S45" s="125">
        <f t="shared" si="30"/>
        <v>100.32509610904008</v>
      </c>
      <c r="T45" s="115">
        <v>3034461</v>
      </c>
      <c r="U45" s="113">
        <v>2596236</v>
      </c>
      <c r="V45" s="113">
        <f>SUM(T45-U45)</f>
        <v>438225</v>
      </c>
      <c r="W45" s="199">
        <f t="shared" si="31"/>
        <v>104.77058417127284</v>
      </c>
      <c r="X45" s="125">
        <f t="shared" si="31"/>
        <v>104.67726971985248</v>
      </c>
    </row>
    <row r="46" spans="1:24" ht="25.5" customHeight="1">
      <c r="A46" s="123" t="s">
        <v>203</v>
      </c>
      <c r="B46" s="25">
        <v>1813317</v>
      </c>
      <c r="C46" s="25">
        <v>548266</v>
      </c>
      <c r="D46" s="25">
        <f>SUM(B46-C46)</f>
        <v>1265051</v>
      </c>
      <c r="E46" s="115">
        <v>0</v>
      </c>
      <c r="F46" s="113">
        <v>0</v>
      </c>
      <c r="G46" s="113">
        <f>SUM(E46-F46)</f>
        <v>0</v>
      </c>
      <c r="H46" s="109">
        <f t="shared" si="29"/>
        <v>0</v>
      </c>
      <c r="I46" s="125">
        <f t="shared" si="29"/>
        <v>0</v>
      </c>
      <c r="J46" s="25">
        <v>1991327</v>
      </c>
      <c r="K46" s="25">
        <v>971799</v>
      </c>
      <c r="L46" s="25">
        <f>SUM(J46-K46)</f>
        <v>1019528</v>
      </c>
      <c r="M46" s="199">
        <v>100</v>
      </c>
      <c r="N46" s="125">
        <v>100</v>
      </c>
      <c r="O46" s="115">
        <v>2517876</v>
      </c>
      <c r="P46" s="113">
        <v>750019</v>
      </c>
      <c r="Q46" s="113">
        <f>SUM(O46-P46)</f>
        <v>1767857</v>
      </c>
      <c r="R46" s="199">
        <f t="shared" si="30"/>
        <v>126.44211623706202</v>
      </c>
      <c r="S46" s="125">
        <f t="shared" si="30"/>
        <v>77.17840829224974</v>
      </c>
      <c r="T46" s="115">
        <v>1871348</v>
      </c>
      <c r="U46" s="113">
        <v>1132058</v>
      </c>
      <c r="V46" s="113">
        <f>SUM(T46-U46)</f>
        <v>739290</v>
      </c>
      <c r="W46" s="199">
        <f t="shared" si="31"/>
        <v>74.3224845067827</v>
      </c>
      <c r="X46" s="125">
        <f t="shared" si="31"/>
        <v>150.93724292317927</v>
      </c>
    </row>
    <row r="47" spans="1:24" ht="14.25" customHeight="1">
      <c r="A47" s="124"/>
      <c r="B47" s="24"/>
      <c r="C47" s="24"/>
      <c r="D47" s="24"/>
      <c r="E47" s="236"/>
      <c r="F47" s="196"/>
      <c r="G47" s="196"/>
      <c r="H47" s="28"/>
      <c r="I47" s="209"/>
      <c r="J47" s="24"/>
      <c r="K47" s="24"/>
      <c r="L47" s="24"/>
      <c r="M47" s="208"/>
      <c r="N47" s="209"/>
      <c r="O47" s="236"/>
      <c r="P47" s="196"/>
      <c r="Q47" s="196"/>
      <c r="R47" s="208"/>
      <c r="S47" s="209"/>
      <c r="T47" s="236"/>
      <c r="U47" s="196"/>
      <c r="V47" s="196"/>
      <c r="W47" s="208"/>
      <c r="X47" s="209"/>
    </row>
    <row r="48" spans="1:24" ht="25.5" customHeight="1" thickBot="1">
      <c r="A48" s="293" t="s">
        <v>6</v>
      </c>
      <c r="B48" s="294">
        <f aca="true" t="shared" si="32" ref="B48:G48">SUM(B9+B26+B44)</f>
        <v>34694303</v>
      </c>
      <c r="C48" s="294">
        <f t="shared" si="32"/>
        <v>32910962</v>
      </c>
      <c r="D48" s="294">
        <f t="shared" si="32"/>
        <v>1783341</v>
      </c>
      <c r="E48" s="295">
        <f t="shared" si="32"/>
        <v>29015313</v>
      </c>
      <c r="F48" s="294">
        <f t="shared" si="32"/>
        <v>30521862</v>
      </c>
      <c r="G48" s="296">
        <f t="shared" si="32"/>
        <v>-1506549</v>
      </c>
      <c r="H48" s="297">
        <f>(E48*100)/B48</f>
        <v>83.63134719841467</v>
      </c>
      <c r="I48" s="298">
        <f>(F48*100)/C48</f>
        <v>92.74071660378691</v>
      </c>
      <c r="J48" s="294">
        <f>SUM(J9+J26+J44)</f>
        <v>28412225</v>
      </c>
      <c r="K48" s="294">
        <f>SUM(K9+K26+K44)</f>
        <v>25389663</v>
      </c>
      <c r="L48" s="294">
        <f>SUM(L9+L26+L44)</f>
        <v>3022562</v>
      </c>
      <c r="M48" s="299">
        <f>(J48*100)/B48</f>
        <v>81.89305604438862</v>
      </c>
      <c r="N48" s="300">
        <f>(K48*100)/C48</f>
        <v>77.14652339849562</v>
      </c>
      <c r="O48" s="295">
        <f>SUM(O9+O26+O44)</f>
        <v>32332123</v>
      </c>
      <c r="P48" s="294">
        <f>SUM(P9+P26+P44)</f>
        <v>28393284</v>
      </c>
      <c r="Q48" s="294">
        <f>SUM(Q9+Q26+Q44)</f>
        <v>3938839</v>
      </c>
      <c r="R48" s="297">
        <f>(O48*100)/J48</f>
        <v>113.79651892803186</v>
      </c>
      <c r="S48" s="300">
        <f>(P48*100)/K48</f>
        <v>111.83009400321698</v>
      </c>
      <c r="T48" s="295">
        <f>SUM(T9+T26+T44)</f>
        <v>30026810</v>
      </c>
      <c r="U48" s="294">
        <f>SUM(U9+U26+U44)</f>
        <v>23441998</v>
      </c>
      <c r="V48" s="294">
        <f>SUM(V9+V26+V44)</f>
        <v>6584812</v>
      </c>
      <c r="W48" s="297">
        <f>(T48*100)/O48</f>
        <v>92.86989907838715</v>
      </c>
      <c r="X48" s="300">
        <f>(U48*100)/P48</f>
        <v>82.5617705933558</v>
      </c>
    </row>
    <row r="49" spans="1:22" ht="12.75">
      <c r="A49" s="17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Q49" s="24"/>
      <c r="V49" s="24"/>
    </row>
    <row r="50" spans="1:22" ht="18.75">
      <c r="A50" s="17" t="s">
        <v>53</v>
      </c>
      <c r="Q50" s="24"/>
      <c r="V50" s="24"/>
    </row>
    <row r="51" spans="16:21" ht="12.75">
      <c r="P51" s="205"/>
      <c r="U51" s="205"/>
    </row>
    <row r="52" spans="15:21" ht="12.75">
      <c r="O52" s="231"/>
      <c r="P52" s="231"/>
      <c r="T52" s="231"/>
      <c r="U52" s="231"/>
    </row>
    <row r="53" spans="16:21" ht="12.75">
      <c r="P53" s="206"/>
      <c r="T53" s="23"/>
      <c r="U53" s="206"/>
    </row>
    <row r="54" spans="15:21" ht="12.75">
      <c r="O54" s="232"/>
      <c r="P54" s="232"/>
      <c r="T54" s="232"/>
      <c r="U54" s="232"/>
    </row>
    <row r="55" spans="16:21" ht="12.75">
      <c r="P55" s="231"/>
      <c r="U55" s="231"/>
    </row>
    <row r="56" spans="16:21" ht="12.75">
      <c r="P56" s="232"/>
      <c r="U56" s="232"/>
    </row>
  </sheetData>
  <sheetProtection/>
  <mergeCells count="12">
    <mergeCell ref="E7:I7"/>
    <mergeCell ref="B7:D7"/>
    <mergeCell ref="O7:S7"/>
    <mergeCell ref="J7:N7"/>
    <mergeCell ref="A7:A8"/>
    <mergeCell ref="T7:X7"/>
    <mergeCell ref="A1:X1"/>
    <mergeCell ref="A2:X2"/>
    <mergeCell ref="A3:X3"/>
    <mergeCell ref="A4:X4"/>
    <mergeCell ref="A5:X5"/>
    <mergeCell ref="A6:X6"/>
  </mergeCells>
  <printOptions/>
  <pageMargins left="0.3937007874015748" right="0.3937007874015748" top="0.5905511811023623" bottom="0.5905511811023623" header="0" footer="0"/>
  <pageSetup horizontalDpi="600" verticalDpi="600" orientation="landscape" paperSize="5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W23"/>
  <sheetViews>
    <sheetView zoomScale="80" zoomScaleNormal="80" zoomScalePageLayoutView="0" workbookViewId="0" topLeftCell="A1">
      <selection activeCell="M22" sqref="M22"/>
    </sheetView>
  </sheetViews>
  <sheetFormatPr defaultColWidth="9.140625" defaultRowHeight="12.75"/>
  <cols>
    <col min="1" max="1" width="3.421875" style="0" customWidth="1"/>
    <col min="2" max="2" width="14.140625" style="0" customWidth="1"/>
    <col min="3" max="3" width="12.421875" style="0" customWidth="1"/>
    <col min="4" max="4" width="15.7109375" style="0" customWidth="1"/>
    <col min="5" max="5" width="15.28125" style="0" customWidth="1"/>
    <col min="6" max="6" width="14.57421875" style="0" customWidth="1"/>
    <col min="7" max="7" width="12.00390625" style="0" customWidth="1"/>
    <col min="8" max="8" width="14.57421875" style="0" customWidth="1"/>
    <col min="9" max="9" width="14.28125" style="0" customWidth="1"/>
    <col min="10" max="10" width="10.8515625" style="0" customWidth="1"/>
    <col min="11" max="11" width="14.28125" style="0" customWidth="1"/>
    <col min="12" max="13" width="15.28125" style="0" customWidth="1"/>
    <col min="14" max="15" width="15.57421875" style="0" customWidth="1"/>
    <col min="16" max="16" width="16.7109375" style="0" customWidth="1"/>
    <col min="17" max="17" width="18.7109375" style="0" customWidth="1"/>
    <col min="18" max="18" width="15.8515625" style="0" customWidth="1"/>
    <col min="19" max="19" width="14.57421875" style="0" customWidth="1"/>
    <col min="20" max="20" width="14.28125" style="0" customWidth="1"/>
  </cols>
  <sheetData>
    <row r="1" spans="2:20" ht="17.25">
      <c r="B1" s="366" t="s">
        <v>82</v>
      </c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  <c r="Q1" s="366"/>
      <c r="R1" s="366"/>
      <c r="S1" s="366"/>
      <c r="T1" s="366"/>
    </row>
    <row r="2" spans="2:20" ht="17.25">
      <c r="B2" s="366" t="s">
        <v>76</v>
      </c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6"/>
      <c r="Q2" s="366"/>
      <c r="R2" s="366"/>
      <c r="S2" s="366"/>
      <c r="T2" s="366"/>
    </row>
    <row r="3" spans="2:20" ht="17.25">
      <c r="B3" s="366" t="s">
        <v>74</v>
      </c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366"/>
      <c r="P3" s="366"/>
      <c r="Q3" s="366"/>
      <c r="R3" s="366"/>
      <c r="S3" s="366"/>
      <c r="T3" s="366"/>
    </row>
    <row r="4" spans="2:20" ht="15.75" thickBo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2:20" ht="25.5" customHeight="1">
      <c r="B5" s="383" t="s">
        <v>83</v>
      </c>
      <c r="C5" s="384"/>
      <c r="D5" s="384"/>
      <c r="E5" s="384"/>
      <c r="F5" s="384"/>
      <c r="G5" s="384"/>
      <c r="H5" s="384"/>
      <c r="I5" s="384"/>
      <c r="J5" s="384"/>
      <c r="K5" s="384"/>
      <c r="L5" s="384"/>
      <c r="M5" s="384"/>
      <c r="N5" s="384"/>
      <c r="O5" s="384"/>
      <c r="P5" s="384"/>
      <c r="Q5" s="384"/>
      <c r="R5" s="384"/>
      <c r="S5" s="384"/>
      <c r="T5" s="385"/>
    </row>
    <row r="6" spans="2:20" ht="20.25" customHeight="1" thickBot="1">
      <c r="B6" s="386" t="s">
        <v>208</v>
      </c>
      <c r="C6" s="387"/>
      <c r="D6" s="387"/>
      <c r="E6" s="387"/>
      <c r="F6" s="387"/>
      <c r="G6" s="387"/>
      <c r="H6" s="387"/>
      <c r="I6" s="387"/>
      <c r="J6" s="387"/>
      <c r="K6" s="387"/>
      <c r="L6" s="387"/>
      <c r="M6" s="387"/>
      <c r="N6" s="387"/>
      <c r="O6" s="387"/>
      <c r="P6" s="387"/>
      <c r="Q6" s="387"/>
      <c r="R6" s="387"/>
      <c r="S6" s="387"/>
      <c r="T6" s="388"/>
    </row>
    <row r="7" spans="2:15" ht="12.75">
      <c r="B7" s="1"/>
      <c r="C7" s="1"/>
      <c r="D7" s="1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2:15" ht="13.5" thickBot="1">
      <c r="B8" s="1"/>
      <c r="C8" s="1"/>
      <c r="D8" s="1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2:20" ht="15.75" hidden="1" thickBot="1">
      <c r="B9" s="3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367" t="s">
        <v>68</v>
      </c>
      <c r="R9" s="367"/>
      <c r="S9" s="367"/>
      <c r="T9" s="367"/>
    </row>
    <row r="10" spans="2:20" ht="16.5" customHeight="1" thickBot="1">
      <c r="B10" s="368" t="s">
        <v>0</v>
      </c>
      <c r="C10" s="371" t="s">
        <v>8</v>
      </c>
      <c r="D10" s="372"/>
      <c r="E10" s="372"/>
      <c r="F10" s="373"/>
      <c r="G10" s="374" t="s">
        <v>104</v>
      </c>
      <c r="H10" s="375"/>
      <c r="I10" s="375"/>
      <c r="J10" s="376"/>
      <c r="K10" s="380" t="s">
        <v>9</v>
      </c>
      <c r="L10" s="381"/>
      <c r="M10" s="381"/>
      <c r="N10" s="381"/>
      <c r="O10" s="382"/>
      <c r="P10" s="377" t="s">
        <v>10</v>
      </c>
      <c r="Q10" s="378"/>
      <c r="R10" s="378"/>
      <c r="S10" s="378"/>
      <c r="T10" s="379"/>
    </row>
    <row r="11" spans="2:20" ht="66.75" customHeight="1" thickBot="1">
      <c r="B11" s="369"/>
      <c r="C11" s="73" t="s">
        <v>7</v>
      </c>
      <c r="D11" s="73" t="s">
        <v>11</v>
      </c>
      <c r="E11" s="73" t="s">
        <v>178</v>
      </c>
      <c r="F11" s="160" t="s">
        <v>12</v>
      </c>
      <c r="G11" s="73" t="s">
        <v>7</v>
      </c>
      <c r="H11" s="73" t="s">
        <v>197</v>
      </c>
      <c r="I11" s="73" t="s">
        <v>180</v>
      </c>
      <c r="J11" s="167" t="s">
        <v>12</v>
      </c>
      <c r="K11" s="73" t="s">
        <v>7</v>
      </c>
      <c r="L11" s="73" t="s">
        <v>179</v>
      </c>
      <c r="M11" s="73" t="s">
        <v>11</v>
      </c>
      <c r="N11" s="73" t="s">
        <v>180</v>
      </c>
      <c r="O11" s="129" t="s">
        <v>12</v>
      </c>
      <c r="P11" s="73" t="s">
        <v>13</v>
      </c>
      <c r="Q11" s="73" t="s">
        <v>179</v>
      </c>
      <c r="R11" s="73" t="s">
        <v>14</v>
      </c>
      <c r="S11" s="73" t="s">
        <v>180</v>
      </c>
      <c r="T11" s="135" t="s">
        <v>12</v>
      </c>
    </row>
    <row r="12" spans="2:20" ht="42" customHeight="1" thickBot="1">
      <c r="B12" s="370"/>
      <c r="C12" s="5">
        <v>1</v>
      </c>
      <c r="D12" s="5">
        <v>2</v>
      </c>
      <c r="E12" s="5">
        <v>3</v>
      </c>
      <c r="F12" s="161" t="s">
        <v>35</v>
      </c>
      <c r="G12" s="5">
        <v>5</v>
      </c>
      <c r="H12" s="5">
        <v>6</v>
      </c>
      <c r="I12" s="5">
        <v>7</v>
      </c>
      <c r="J12" s="168" t="s">
        <v>36</v>
      </c>
      <c r="K12" s="5">
        <v>5</v>
      </c>
      <c r="L12" s="5">
        <v>6</v>
      </c>
      <c r="M12" s="5">
        <v>7</v>
      </c>
      <c r="N12" s="5">
        <v>8</v>
      </c>
      <c r="O12" s="130" t="s">
        <v>181</v>
      </c>
      <c r="P12" s="5" t="s">
        <v>182</v>
      </c>
      <c r="Q12" s="5" t="s">
        <v>183</v>
      </c>
      <c r="R12" s="5" t="s">
        <v>184</v>
      </c>
      <c r="S12" s="5" t="s">
        <v>185</v>
      </c>
      <c r="T12" s="136" t="s">
        <v>186</v>
      </c>
    </row>
    <row r="13" spans="2:23" ht="45.75" customHeight="1" thickBot="1">
      <c r="B13" s="74" t="s">
        <v>16</v>
      </c>
      <c r="C13" s="75">
        <v>2406307</v>
      </c>
      <c r="D13" s="75">
        <v>110381</v>
      </c>
      <c r="E13" s="75">
        <v>6935</v>
      </c>
      <c r="F13" s="162">
        <f>SUM(C13:E13)</f>
        <v>2523623</v>
      </c>
      <c r="G13" s="26">
        <v>120659</v>
      </c>
      <c r="H13" s="26">
        <v>393596</v>
      </c>
      <c r="I13" s="26">
        <v>8603</v>
      </c>
      <c r="J13" s="169">
        <f>SUM(G13:I13)</f>
        <v>522858</v>
      </c>
      <c r="K13" s="75">
        <v>1907292</v>
      </c>
      <c r="L13" s="75">
        <v>4322490</v>
      </c>
      <c r="M13" s="75">
        <v>804562</v>
      </c>
      <c r="N13" s="75">
        <v>131085</v>
      </c>
      <c r="O13" s="131">
        <f>SUM(K13:N13)</f>
        <v>7165429</v>
      </c>
      <c r="P13" s="75">
        <f>SUM(C13+G13+K13)</f>
        <v>4434258</v>
      </c>
      <c r="Q13" s="75">
        <f>SUM(H13+L13)</f>
        <v>4716086</v>
      </c>
      <c r="R13" s="75">
        <f>SUM(D13+M13)</f>
        <v>914943</v>
      </c>
      <c r="S13" s="75">
        <f>SUM(E13+I13+N13)</f>
        <v>146623</v>
      </c>
      <c r="T13" s="137">
        <f>SUM(P13:S13)</f>
        <v>10211910</v>
      </c>
      <c r="V13" s="23"/>
      <c r="W13" s="23"/>
    </row>
    <row r="14" spans="2:20" ht="34.5" customHeight="1" thickBot="1">
      <c r="B14" s="6" t="s">
        <v>17</v>
      </c>
      <c r="C14" s="75">
        <v>2089484</v>
      </c>
      <c r="D14" s="75">
        <v>58805</v>
      </c>
      <c r="E14" s="75">
        <v>6935</v>
      </c>
      <c r="F14" s="162">
        <f>SUM(C14:E14)</f>
        <v>2155224</v>
      </c>
      <c r="G14" s="26">
        <v>0</v>
      </c>
      <c r="H14" s="26">
        <v>0</v>
      </c>
      <c r="I14" s="26">
        <v>8603</v>
      </c>
      <c r="J14" s="169">
        <f>SUM(G14:I14)</f>
        <v>8603</v>
      </c>
      <c r="K14" s="75">
        <v>757366</v>
      </c>
      <c r="L14" s="75">
        <v>2212917</v>
      </c>
      <c r="M14" s="75">
        <v>459587</v>
      </c>
      <c r="N14" s="75">
        <v>105268</v>
      </c>
      <c r="O14" s="131">
        <f>SUM(K14:N14)</f>
        <v>3535138</v>
      </c>
      <c r="P14" s="75">
        <f>SUM(C14+G14+K14)</f>
        <v>2846850</v>
      </c>
      <c r="Q14" s="75">
        <f>SUM(H14+L14)</f>
        <v>2212917</v>
      </c>
      <c r="R14" s="75">
        <f>SUM(D14+M14)</f>
        <v>518392</v>
      </c>
      <c r="S14" s="75">
        <f>SUM(E14+I14+N14)</f>
        <v>120806</v>
      </c>
      <c r="T14" s="137">
        <f>SUM(P14:S14)</f>
        <v>5698965</v>
      </c>
    </row>
    <row r="15" spans="2:20" ht="32.25" customHeight="1" thickBot="1">
      <c r="B15" s="8" t="s">
        <v>19</v>
      </c>
      <c r="C15" s="76">
        <f>SUM(C13-C14)</f>
        <v>316823</v>
      </c>
      <c r="D15" s="76">
        <f>SUM(D13-D14)</f>
        <v>51576</v>
      </c>
      <c r="E15" s="76">
        <f>SUM(E13-E14)</f>
        <v>0</v>
      </c>
      <c r="F15" s="163">
        <f>SUM(C15:E15)</f>
        <v>368399</v>
      </c>
      <c r="G15" s="77">
        <f>SUM(G13-G14)</f>
        <v>120659</v>
      </c>
      <c r="H15" s="77">
        <f>SUM(H13-H14)</f>
        <v>393596</v>
      </c>
      <c r="I15" s="77">
        <f>SUM(I13-I14)</f>
        <v>0</v>
      </c>
      <c r="J15" s="170">
        <f>SUM(G15:I15)</f>
        <v>514255</v>
      </c>
      <c r="K15" s="76">
        <f>SUM(K13-K14)</f>
        <v>1149926</v>
      </c>
      <c r="L15" s="76">
        <f>SUM(L13-L14)</f>
        <v>2109573</v>
      </c>
      <c r="M15" s="76">
        <f>SUM(M13-M14)</f>
        <v>344975</v>
      </c>
      <c r="N15" s="76">
        <f>SUM(N13-N14)</f>
        <v>25817</v>
      </c>
      <c r="O15" s="132">
        <f>SUM(K15:N15)</f>
        <v>3630291</v>
      </c>
      <c r="P15" s="76">
        <f>SUM(P13-P14)</f>
        <v>1587408</v>
      </c>
      <c r="Q15" s="76">
        <f>SUM(Q13-Q14)</f>
        <v>2503169</v>
      </c>
      <c r="R15" s="76">
        <f>SUM(R13-R14)</f>
        <v>396551</v>
      </c>
      <c r="S15" s="76">
        <f>SUM(S13-S14)</f>
        <v>25817</v>
      </c>
      <c r="T15" s="138">
        <f>SUM(P15:S15)</f>
        <v>4512945</v>
      </c>
    </row>
    <row r="16" spans="2:20" ht="33" customHeight="1" thickBot="1">
      <c r="B16" s="6" t="s">
        <v>84</v>
      </c>
      <c r="C16" s="78">
        <f>SUM(C14/C13)</f>
        <v>0.8683364175892768</v>
      </c>
      <c r="D16" s="78">
        <f>SUM(D14/D13)</f>
        <v>0.53274567180946</v>
      </c>
      <c r="E16" s="78">
        <f aca="true" t="shared" si="0" ref="E16:T16">SUM(E14/E13)</f>
        <v>1</v>
      </c>
      <c r="F16" s="164">
        <f t="shared" si="0"/>
        <v>0.8540197961422923</v>
      </c>
      <c r="G16" s="78">
        <f t="shared" si="0"/>
        <v>0</v>
      </c>
      <c r="H16" s="78">
        <f t="shared" si="0"/>
        <v>0</v>
      </c>
      <c r="I16" s="78">
        <v>0</v>
      </c>
      <c r="J16" s="171">
        <f t="shared" si="0"/>
        <v>0.01645379816317241</v>
      </c>
      <c r="K16" s="78">
        <f>SUM(K14/K13)</f>
        <v>0.3970896957571258</v>
      </c>
      <c r="L16" s="78">
        <f>SUM(L14/L13)</f>
        <v>0.5119542208310488</v>
      </c>
      <c r="M16" s="78">
        <f>SUM(M14/M13)</f>
        <v>0.5712263318426672</v>
      </c>
      <c r="N16" s="78">
        <f>SUM(N14/N13)</f>
        <v>0.8030514551626807</v>
      </c>
      <c r="O16" s="133">
        <f t="shared" si="0"/>
        <v>0.49336027193905624</v>
      </c>
      <c r="P16" s="78">
        <f t="shared" si="0"/>
        <v>0.6420127110330522</v>
      </c>
      <c r="Q16" s="78">
        <f t="shared" si="0"/>
        <v>0.4692274483544193</v>
      </c>
      <c r="R16" s="78">
        <f>SUM(R14/R13)</f>
        <v>0.5665839292720968</v>
      </c>
      <c r="S16" s="78">
        <f t="shared" si="0"/>
        <v>0.8239225769490462</v>
      </c>
      <c r="T16" s="139">
        <f t="shared" si="0"/>
        <v>0.5580704295278748</v>
      </c>
    </row>
    <row r="17" spans="2:20" ht="35.25" customHeight="1" thickBot="1">
      <c r="B17" s="8" t="s">
        <v>85</v>
      </c>
      <c r="C17" s="79">
        <f>SUM(C15/C13)</f>
        <v>0.13166358241072315</v>
      </c>
      <c r="D17" s="79">
        <f>SUM(D15/D13)</f>
        <v>0.46725432819054</v>
      </c>
      <c r="E17" s="79">
        <f>SUM(E15/E13)</f>
        <v>0</v>
      </c>
      <c r="F17" s="165">
        <f aca="true" t="shared" si="1" ref="F17:T17">SUM(F15/F13)</f>
        <v>0.14598020385770774</v>
      </c>
      <c r="G17" s="79">
        <f>SUM(G15/G13)</f>
        <v>1</v>
      </c>
      <c r="H17" s="80">
        <f>SUM(H15/H13)</f>
        <v>1</v>
      </c>
      <c r="I17" s="80">
        <v>0</v>
      </c>
      <c r="J17" s="172">
        <f t="shared" si="1"/>
        <v>0.9835462018368276</v>
      </c>
      <c r="K17" s="79">
        <f>SUM(K15/K13)</f>
        <v>0.6029103042428742</v>
      </c>
      <c r="L17" s="79">
        <f>SUM(L15/L13)</f>
        <v>0.48804577916895125</v>
      </c>
      <c r="M17" s="79">
        <f>SUM(M15/M13)</f>
        <v>0.4287736681573328</v>
      </c>
      <c r="N17" s="79">
        <f>SUM(N15/N13)</f>
        <v>0.1969485448373193</v>
      </c>
      <c r="O17" s="134">
        <f t="shared" si="1"/>
        <v>0.5066397280609437</v>
      </c>
      <c r="P17" s="79">
        <f t="shared" si="1"/>
        <v>0.3579872889669478</v>
      </c>
      <c r="Q17" s="79">
        <f t="shared" si="1"/>
        <v>0.5307725516455807</v>
      </c>
      <c r="R17" s="79">
        <f>SUM(R15/R13)</f>
        <v>0.4334160707279033</v>
      </c>
      <c r="S17" s="79">
        <f t="shared" si="1"/>
        <v>0.1760774230509538</v>
      </c>
      <c r="T17" s="140">
        <f t="shared" si="1"/>
        <v>0.4419295704721252</v>
      </c>
    </row>
    <row r="18" ht="13.5">
      <c r="B18" s="4"/>
    </row>
    <row r="19" ht="18.75">
      <c r="B19" s="13" t="s">
        <v>52</v>
      </c>
    </row>
    <row r="20" spans="2:11" ht="18.75">
      <c r="B20" s="17" t="s">
        <v>53</v>
      </c>
      <c r="F20" s="128"/>
      <c r="I20" s="128"/>
      <c r="K20" s="128"/>
    </row>
    <row r="21" spans="9:11" ht="12.75">
      <c r="I21" s="128"/>
      <c r="K21" s="128"/>
    </row>
    <row r="22" spans="9:18" ht="12.75">
      <c r="I22" s="128"/>
      <c r="K22" s="128"/>
      <c r="Q22" s="205"/>
      <c r="R22" s="206"/>
    </row>
    <row r="23" spans="17:18" ht="12.75">
      <c r="Q23" s="205"/>
      <c r="R23" s="206"/>
    </row>
  </sheetData>
  <sheetProtection/>
  <mergeCells count="11">
    <mergeCell ref="B6:T6"/>
    <mergeCell ref="B1:T1"/>
    <mergeCell ref="B2:T2"/>
    <mergeCell ref="B3:T3"/>
    <mergeCell ref="Q9:T9"/>
    <mergeCell ref="B10:B12"/>
    <mergeCell ref="C10:F10"/>
    <mergeCell ref="G10:J10"/>
    <mergeCell ref="P10:T10"/>
    <mergeCell ref="K10:O10"/>
    <mergeCell ref="B5:T5"/>
  </mergeCells>
  <printOptions verticalCentered="1"/>
  <pageMargins left="0.984251968503937" right="0.1968503937007874" top="0.984251968503937" bottom="0.984251968503937" header="0" footer="0"/>
  <pageSetup horizontalDpi="600" verticalDpi="600" orientation="landscape" paperSize="5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N22"/>
  <sheetViews>
    <sheetView zoomScalePageLayoutView="0" workbookViewId="0" topLeftCell="A1">
      <selection activeCell="O16" sqref="O16"/>
    </sheetView>
  </sheetViews>
  <sheetFormatPr defaultColWidth="9.140625" defaultRowHeight="12.75"/>
  <cols>
    <col min="1" max="1" width="1.57421875" style="20" customWidth="1"/>
    <col min="2" max="2" width="11.28125" style="20" customWidth="1"/>
    <col min="3" max="3" width="11.57421875" style="20" customWidth="1"/>
    <col min="4" max="4" width="12.00390625" style="20" hidden="1" customWidth="1"/>
    <col min="5" max="5" width="12.28125" style="20" customWidth="1"/>
    <col min="6" max="6" width="11.28125" style="20" customWidth="1"/>
    <col min="7" max="7" width="13.7109375" style="20" hidden="1" customWidth="1"/>
    <col min="8" max="8" width="13.28125" style="20" customWidth="1"/>
    <col min="9" max="10" width="11.00390625" style="20" customWidth="1"/>
    <col min="11" max="11" width="12.28125" style="20" customWidth="1"/>
    <col min="12" max="12" width="13.00390625" style="20" customWidth="1"/>
    <col min="13" max="13" width="11.00390625" style="20" customWidth="1"/>
    <col min="14" max="14" width="11.7109375" style="20" customWidth="1"/>
    <col min="15" max="16384" width="9.140625" style="20" customWidth="1"/>
  </cols>
  <sheetData>
    <row r="1" spans="2:14" ht="15">
      <c r="B1" s="330" t="s">
        <v>75</v>
      </c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</row>
    <row r="2" spans="2:14" ht="15">
      <c r="B2" s="330" t="s">
        <v>86</v>
      </c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</row>
    <row r="3" spans="2:14" ht="15">
      <c r="B3" s="330" t="s">
        <v>74</v>
      </c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</row>
    <row r="4" spans="2:14" ht="13.5"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</row>
    <row r="5" spans="2:14" ht="12" customHeight="1" thickBot="1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2:14" ht="27" customHeight="1">
      <c r="B6" s="401" t="s">
        <v>60</v>
      </c>
      <c r="C6" s="402"/>
      <c r="D6" s="402"/>
      <c r="E6" s="402"/>
      <c r="F6" s="402"/>
      <c r="G6" s="402"/>
      <c r="H6" s="402"/>
      <c r="I6" s="402"/>
      <c r="J6" s="402"/>
      <c r="K6" s="402"/>
      <c r="L6" s="402"/>
      <c r="M6" s="402"/>
      <c r="N6" s="403"/>
    </row>
    <row r="7" spans="2:14" ht="20.25" customHeight="1" thickBot="1">
      <c r="B7" s="404" t="s">
        <v>208</v>
      </c>
      <c r="C7" s="405"/>
      <c r="D7" s="405"/>
      <c r="E7" s="405"/>
      <c r="F7" s="405"/>
      <c r="G7" s="405"/>
      <c r="H7" s="405"/>
      <c r="I7" s="405"/>
      <c r="J7" s="405"/>
      <c r="K7" s="405"/>
      <c r="L7" s="405"/>
      <c r="M7" s="405"/>
      <c r="N7" s="406"/>
    </row>
    <row r="8" spans="2:10" ht="13.5">
      <c r="B8" s="81"/>
      <c r="F8" s="82"/>
      <c r="G8" s="82"/>
      <c r="H8" s="82"/>
      <c r="I8" s="82"/>
      <c r="J8" s="82"/>
    </row>
    <row r="9" spans="2:14" ht="14.25" thickBot="1">
      <c r="B9" s="81"/>
      <c r="N9" s="212"/>
    </row>
    <row r="10" spans="2:14" ht="15.75" customHeight="1" thickBot="1">
      <c r="B10" s="398" t="s">
        <v>0</v>
      </c>
      <c r="C10" s="389" t="s">
        <v>4</v>
      </c>
      <c r="D10" s="390"/>
      <c r="E10" s="390"/>
      <c r="F10" s="391"/>
      <c r="G10" s="392" t="s">
        <v>58</v>
      </c>
      <c r="H10" s="393"/>
      <c r="I10" s="393"/>
      <c r="J10" s="394"/>
      <c r="K10" s="395" t="s">
        <v>15</v>
      </c>
      <c r="L10" s="396"/>
      <c r="M10" s="396"/>
      <c r="N10" s="397"/>
    </row>
    <row r="11" spans="2:14" ht="60.75" customHeight="1" thickBot="1">
      <c r="B11" s="399"/>
      <c r="C11" s="166" t="s">
        <v>8</v>
      </c>
      <c r="D11" s="97" t="s">
        <v>87</v>
      </c>
      <c r="E11" s="147" t="s">
        <v>9</v>
      </c>
      <c r="F11" s="141" t="s">
        <v>12</v>
      </c>
      <c r="G11" s="166" t="s">
        <v>8</v>
      </c>
      <c r="H11" s="97" t="s">
        <v>87</v>
      </c>
      <c r="I11" s="147" t="s">
        <v>9</v>
      </c>
      <c r="J11" s="148" t="s">
        <v>12</v>
      </c>
      <c r="K11" s="166" t="s">
        <v>8</v>
      </c>
      <c r="L11" s="97" t="s">
        <v>87</v>
      </c>
      <c r="M11" s="147" t="s">
        <v>9</v>
      </c>
      <c r="N11" s="154" t="s">
        <v>12</v>
      </c>
    </row>
    <row r="12" spans="2:14" ht="30" customHeight="1" thickBot="1">
      <c r="B12" s="400"/>
      <c r="C12" s="83">
        <v>1</v>
      </c>
      <c r="D12" s="83">
        <v>2</v>
      </c>
      <c r="E12" s="83">
        <v>3</v>
      </c>
      <c r="F12" s="142" t="s">
        <v>91</v>
      </c>
      <c r="G12" s="83">
        <v>6</v>
      </c>
      <c r="H12" s="83">
        <v>7</v>
      </c>
      <c r="I12" s="83">
        <v>8</v>
      </c>
      <c r="J12" s="149" t="s">
        <v>92</v>
      </c>
      <c r="K12" s="83" t="s">
        <v>94</v>
      </c>
      <c r="L12" s="83" t="s">
        <v>93</v>
      </c>
      <c r="M12" s="83" t="s">
        <v>95</v>
      </c>
      <c r="N12" s="155" t="s">
        <v>96</v>
      </c>
    </row>
    <row r="13" spans="2:14" ht="39.75" customHeight="1" thickBot="1">
      <c r="B13" s="84" t="s">
        <v>18</v>
      </c>
      <c r="C13" s="85">
        <f>SUM(FTO!F13)</f>
        <v>2523623</v>
      </c>
      <c r="D13" s="85">
        <f>SUM(FTO!J13)</f>
        <v>522858</v>
      </c>
      <c r="E13" s="75">
        <f>SUM(FTO!O13)</f>
        <v>7165429</v>
      </c>
      <c r="F13" s="143">
        <f>SUM(C13:E13)</f>
        <v>10211910</v>
      </c>
      <c r="G13" s="85">
        <v>0</v>
      </c>
      <c r="H13" s="85">
        <v>4815840</v>
      </c>
      <c r="I13" s="75">
        <v>20966157</v>
      </c>
      <c r="J13" s="150">
        <f>SUM(G13:I13)</f>
        <v>25781997</v>
      </c>
      <c r="K13" s="85">
        <f aca="true" t="shared" si="0" ref="K13:M15">SUM(C13+G13)</f>
        <v>2523623</v>
      </c>
      <c r="L13" s="85">
        <f t="shared" si="0"/>
        <v>5338698</v>
      </c>
      <c r="M13" s="75">
        <f t="shared" si="0"/>
        <v>28131586</v>
      </c>
      <c r="N13" s="156">
        <f>SUM(K13:M13)</f>
        <v>35993907</v>
      </c>
    </row>
    <row r="14" spans="2:14" ht="34.5" customHeight="1" thickBot="1">
      <c r="B14" s="84" t="s">
        <v>17</v>
      </c>
      <c r="C14" s="85">
        <f>SUM(FTO!F14)</f>
        <v>2155224</v>
      </c>
      <c r="D14" s="85">
        <f>SUM(FTO!J14)</f>
        <v>8603</v>
      </c>
      <c r="E14" s="85">
        <f>SUM(FTO!O14)</f>
        <v>3535138</v>
      </c>
      <c r="F14" s="143">
        <f>SUM(C14:E14)</f>
        <v>5698965</v>
      </c>
      <c r="G14" s="85">
        <v>0</v>
      </c>
      <c r="H14" s="85">
        <v>0</v>
      </c>
      <c r="I14" s="75">
        <v>6009669</v>
      </c>
      <c r="J14" s="150">
        <f>SUM(G14:I14)</f>
        <v>6009669</v>
      </c>
      <c r="K14" s="85">
        <f t="shared" si="0"/>
        <v>2155224</v>
      </c>
      <c r="L14" s="85">
        <f t="shared" si="0"/>
        <v>8603</v>
      </c>
      <c r="M14" s="75">
        <f t="shared" si="0"/>
        <v>9544807</v>
      </c>
      <c r="N14" s="156">
        <f>SUM(K14:M14)</f>
        <v>11708634</v>
      </c>
    </row>
    <row r="15" spans="2:14" ht="44.25" customHeight="1" thickBot="1">
      <c r="B15" s="96" t="s">
        <v>20</v>
      </c>
      <c r="C15" s="76">
        <f>SUM(C13-C14)</f>
        <v>368399</v>
      </c>
      <c r="D15" s="76">
        <f>SUM(D13-D14)</f>
        <v>514255</v>
      </c>
      <c r="E15" s="76">
        <f>SUM(E13-E14)</f>
        <v>3630291</v>
      </c>
      <c r="F15" s="144">
        <f>SUM(C15:E15)</f>
        <v>4512945</v>
      </c>
      <c r="G15" s="76">
        <f>SUM(G13-G14)</f>
        <v>0</v>
      </c>
      <c r="H15" s="76">
        <f>SUM(H13-H14)</f>
        <v>4815840</v>
      </c>
      <c r="I15" s="76">
        <f>SUM(I13-I14)</f>
        <v>14956488</v>
      </c>
      <c r="J15" s="151">
        <f>SUM(G15:I15)</f>
        <v>19772328</v>
      </c>
      <c r="K15" s="76">
        <f t="shared" si="0"/>
        <v>368399</v>
      </c>
      <c r="L15" s="76">
        <f t="shared" si="0"/>
        <v>5330095</v>
      </c>
      <c r="M15" s="76">
        <f t="shared" si="0"/>
        <v>18586779</v>
      </c>
      <c r="N15" s="157">
        <f>SUM(K15:M15)</f>
        <v>24285273</v>
      </c>
    </row>
    <row r="16" spans="2:14" ht="34.5" customHeight="1" thickBot="1">
      <c r="B16" s="84" t="s">
        <v>69</v>
      </c>
      <c r="C16" s="78">
        <f aca="true" t="shared" si="1" ref="C16:N16">SUM(C14/C13)</f>
        <v>0.8540197961422923</v>
      </c>
      <c r="D16" s="78">
        <f t="shared" si="1"/>
        <v>0.01645379816317241</v>
      </c>
      <c r="E16" s="78">
        <f>SUM(E14/E13)</f>
        <v>0.49336027193905624</v>
      </c>
      <c r="F16" s="145">
        <f t="shared" si="1"/>
        <v>0.5580704295278748</v>
      </c>
      <c r="G16" s="78" t="e">
        <f>SUM(G14/G13)</f>
        <v>#DIV/0!</v>
      </c>
      <c r="H16" s="78">
        <f>SUM(H14/H13)</f>
        <v>0</v>
      </c>
      <c r="I16" s="78">
        <f>SUM(I14/I13)</f>
        <v>0.28663664972078573</v>
      </c>
      <c r="J16" s="152">
        <f t="shared" si="1"/>
        <v>0.23309555888940645</v>
      </c>
      <c r="K16" s="78">
        <f t="shared" si="1"/>
        <v>0.8540197961422923</v>
      </c>
      <c r="L16" s="78">
        <f t="shared" si="1"/>
        <v>0.0016114415911894623</v>
      </c>
      <c r="M16" s="78">
        <f>SUM(M14/M13)</f>
        <v>0.3392914640504094</v>
      </c>
      <c r="N16" s="158">
        <f t="shared" si="1"/>
        <v>0.3252948894933801</v>
      </c>
    </row>
    <row r="17" spans="2:14" ht="34.5" customHeight="1" thickBot="1">
      <c r="B17" s="86" t="s">
        <v>32</v>
      </c>
      <c r="C17" s="87">
        <f aca="true" t="shared" si="2" ref="C17:N17">SUM(C15/C13)</f>
        <v>0.14598020385770774</v>
      </c>
      <c r="D17" s="87">
        <f t="shared" si="2"/>
        <v>0.9835462018368276</v>
      </c>
      <c r="E17" s="87">
        <f>SUM(E15/E13)</f>
        <v>0.5066397280609437</v>
      </c>
      <c r="F17" s="146">
        <f t="shared" si="2"/>
        <v>0.4419295704721252</v>
      </c>
      <c r="G17" s="87">
        <v>0</v>
      </c>
      <c r="H17" s="87">
        <f>SUM(H15/H13)</f>
        <v>1</v>
      </c>
      <c r="I17" s="87">
        <f>SUM(I15/I13)</f>
        <v>0.7133633502792143</v>
      </c>
      <c r="J17" s="153">
        <f t="shared" si="2"/>
        <v>0.7669044411105935</v>
      </c>
      <c r="K17" s="87">
        <f t="shared" si="2"/>
        <v>0.14598020385770774</v>
      </c>
      <c r="L17" s="87">
        <f t="shared" si="2"/>
        <v>0.9983885584088106</v>
      </c>
      <c r="M17" s="87">
        <f>SUM(M15/M13)</f>
        <v>0.6607085359495906</v>
      </c>
      <c r="N17" s="159">
        <f t="shared" si="2"/>
        <v>0.67470511050662</v>
      </c>
    </row>
    <row r="20" spans="8:10" ht="13.5">
      <c r="H20" s="249"/>
      <c r="I20" s="98"/>
      <c r="J20" s="98"/>
    </row>
    <row r="21" spans="2:8" ht="15">
      <c r="B21" s="81" t="s">
        <v>88</v>
      </c>
      <c r="H21" s="249"/>
    </row>
    <row r="22" ht="15">
      <c r="B22" s="88" t="s">
        <v>89</v>
      </c>
    </row>
  </sheetData>
  <sheetProtection/>
  <mergeCells count="9">
    <mergeCell ref="C10:F10"/>
    <mergeCell ref="G10:J10"/>
    <mergeCell ref="K10:N10"/>
    <mergeCell ref="B10:B12"/>
    <mergeCell ref="B1:N1"/>
    <mergeCell ref="B2:N2"/>
    <mergeCell ref="B3:N3"/>
    <mergeCell ref="B6:N6"/>
    <mergeCell ref="B7:N7"/>
  </mergeCells>
  <printOptions verticalCentered="1"/>
  <pageMargins left="1.1811023622047245" right="0.1968503937007874" top="0.7874015748031497" bottom="0.5905511811023623" header="0" footer="0"/>
  <pageSetup horizontalDpi="600" verticalDpi="600" orientation="landscape" paperSize="5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F15" sqref="F15:G15"/>
    </sheetView>
  </sheetViews>
  <sheetFormatPr defaultColWidth="11.421875" defaultRowHeight="12.75"/>
  <cols>
    <col min="1" max="1" width="5.140625" style="173" customWidth="1"/>
    <col min="2" max="2" width="4.7109375" style="173" customWidth="1"/>
    <col min="3" max="3" width="28.00390625" style="173" customWidth="1"/>
    <col min="4" max="4" width="20.7109375" style="173" customWidth="1"/>
    <col min="5" max="6" width="16.57421875" style="173" customWidth="1"/>
    <col min="7" max="7" width="8.7109375" style="173" customWidth="1"/>
    <col min="8" max="10" width="11.57421875" style="173" customWidth="1"/>
    <col min="11" max="16384" width="11.57421875" style="173" customWidth="1"/>
  </cols>
  <sheetData>
    <row r="1" spans="2:7" ht="13.5">
      <c r="B1" s="407" t="s">
        <v>62</v>
      </c>
      <c r="C1" s="408"/>
      <c r="D1" s="408"/>
      <c r="E1" s="408"/>
      <c r="F1" s="408"/>
      <c r="G1" s="409"/>
    </row>
    <row r="2" spans="2:7" ht="26.25" customHeight="1">
      <c r="B2" s="410" t="s">
        <v>108</v>
      </c>
      <c r="C2" s="411"/>
      <c r="D2" s="411"/>
      <c r="E2" s="411"/>
      <c r="F2" s="411"/>
      <c r="G2" s="412"/>
    </row>
    <row r="3" spans="2:7" ht="3.75" customHeight="1" thickBot="1">
      <c r="B3" s="413"/>
      <c r="C3" s="414"/>
      <c r="D3" s="414"/>
      <c r="E3" s="414"/>
      <c r="F3" s="414"/>
      <c r="G3" s="415"/>
    </row>
    <row r="4" spans="1:8" ht="15" customHeight="1" thickBot="1">
      <c r="A4" s="427"/>
      <c r="B4" s="186" t="s">
        <v>135</v>
      </c>
      <c r="C4" s="186"/>
      <c r="D4" s="186"/>
      <c r="E4" s="428" t="s">
        <v>136</v>
      </c>
      <c r="F4" s="428"/>
      <c r="G4" s="428"/>
      <c r="H4" s="187"/>
    </row>
    <row r="5" spans="1:8" ht="13.5">
      <c r="A5" s="427"/>
      <c r="B5" s="416" t="s">
        <v>196</v>
      </c>
      <c r="C5" s="417"/>
      <c r="D5" s="417"/>
      <c r="E5" s="417"/>
      <c r="F5" s="417"/>
      <c r="G5" s="418"/>
      <c r="H5" s="185"/>
    </row>
    <row r="6" spans="1:8" ht="21.75" customHeight="1" thickBot="1">
      <c r="A6" s="427"/>
      <c r="B6" s="419"/>
      <c r="C6" s="420"/>
      <c r="D6" s="420"/>
      <c r="E6" s="420"/>
      <c r="F6" s="420"/>
      <c r="G6" s="421"/>
      <c r="H6" s="185"/>
    </row>
    <row r="7" spans="1:8" ht="7.5" customHeight="1">
      <c r="A7" s="427"/>
      <c r="B7" s="429"/>
      <c r="C7" s="429"/>
      <c r="D7" s="429"/>
      <c r="E7" s="429"/>
      <c r="F7" s="429"/>
      <c r="G7" s="429"/>
      <c r="H7" s="188"/>
    </row>
    <row r="8" spans="1:9" ht="14.25" customHeight="1" thickBot="1">
      <c r="A8" s="427"/>
      <c r="B8" s="430"/>
      <c r="C8" s="430"/>
      <c r="D8" s="430"/>
      <c r="E8" s="430"/>
      <c r="F8" s="430"/>
      <c r="G8" s="430"/>
      <c r="H8" s="188"/>
      <c r="I8" s="188"/>
    </row>
    <row r="9" spans="1:8" ht="14.25" thickBot="1">
      <c r="A9" s="427"/>
      <c r="B9" s="431" t="s">
        <v>0</v>
      </c>
      <c r="C9" s="432"/>
      <c r="D9" s="434" t="s">
        <v>137</v>
      </c>
      <c r="E9" s="435"/>
      <c r="F9" s="422" t="s">
        <v>57</v>
      </c>
      <c r="G9" s="423"/>
      <c r="H9" s="424"/>
    </row>
    <row r="10" spans="1:10" ht="28.5" customHeight="1" thickBot="1">
      <c r="A10" s="427"/>
      <c r="B10" s="422"/>
      <c r="C10" s="433"/>
      <c r="D10" s="237">
        <v>44135</v>
      </c>
      <c r="E10" s="237">
        <v>44500</v>
      </c>
      <c r="F10" s="238" t="s">
        <v>138</v>
      </c>
      <c r="G10" s="239" t="s">
        <v>139</v>
      </c>
      <c r="H10" s="424"/>
      <c r="I10" s="189"/>
      <c r="J10" s="189"/>
    </row>
    <row r="11" spans="1:10" ht="32.25" customHeight="1">
      <c r="A11" s="427"/>
      <c r="B11" s="305" t="s">
        <v>140</v>
      </c>
      <c r="C11" s="306" t="s">
        <v>141</v>
      </c>
      <c r="D11" s="307">
        <f>+D12+D13+D14+D15</f>
        <v>5239760</v>
      </c>
      <c r="E11" s="308">
        <f>+E12+E13+E14+E15</f>
        <v>5698965</v>
      </c>
      <c r="F11" s="313">
        <f aca="true" t="shared" si="0" ref="F11:F17">SUM(E11-D11)</f>
        <v>459205</v>
      </c>
      <c r="G11" s="314">
        <f aca="true" t="shared" si="1" ref="G11:G17">SUM(F11/D11)</f>
        <v>0.08763855596439532</v>
      </c>
      <c r="H11" s="424"/>
      <c r="I11" s="189"/>
      <c r="J11" s="189"/>
    </row>
    <row r="12" spans="1:10" ht="20.25" customHeight="1">
      <c r="A12" s="427"/>
      <c r="B12" s="216">
        <v>1</v>
      </c>
      <c r="C12" s="190" t="s">
        <v>7</v>
      </c>
      <c r="D12" s="191">
        <v>2804497</v>
      </c>
      <c r="E12" s="191">
        <f>SUM(FTO!P14)</f>
        <v>2846850</v>
      </c>
      <c r="F12" s="247">
        <f t="shared" si="0"/>
        <v>42353</v>
      </c>
      <c r="G12" s="248">
        <f t="shared" si="1"/>
        <v>0.015101816832037974</v>
      </c>
      <c r="H12" s="424"/>
      <c r="I12" s="189"/>
      <c r="J12" s="189"/>
    </row>
    <row r="13" spans="1:10" ht="27" customHeight="1">
      <c r="A13" s="427"/>
      <c r="B13" s="216">
        <v>2</v>
      </c>
      <c r="C13" s="190" t="s">
        <v>179</v>
      </c>
      <c r="D13" s="191">
        <v>2010965</v>
      </c>
      <c r="E13" s="191">
        <f>SUM(FTO!Q14)</f>
        <v>2212917</v>
      </c>
      <c r="F13" s="247">
        <f t="shared" si="0"/>
        <v>201952</v>
      </c>
      <c r="G13" s="248">
        <f t="shared" si="1"/>
        <v>0.10042541764774623</v>
      </c>
      <c r="H13" s="424"/>
      <c r="I13" s="189"/>
      <c r="J13" s="189"/>
    </row>
    <row r="14" spans="1:10" ht="27" customHeight="1">
      <c r="A14" s="427"/>
      <c r="B14" s="216">
        <v>3</v>
      </c>
      <c r="C14" s="190" t="s">
        <v>142</v>
      </c>
      <c r="D14" s="191">
        <v>355805</v>
      </c>
      <c r="E14" s="191">
        <f>SUM(FTO!R14)</f>
        <v>518392</v>
      </c>
      <c r="F14" s="247">
        <f>SUM(E14-D14)</f>
        <v>162587</v>
      </c>
      <c r="G14" s="248">
        <f>SUM(F14/D14)</f>
        <v>0.45695535475892696</v>
      </c>
      <c r="H14" s="424"/>
      <c r="I14" s="189"/>
      <c r="J14" s="189"/>
    </row>
    <row r="15" spans="1:10" ht="41.25">
      <c r="A15" s="427"/>
      <c r="B15" s="216">
        <v>8</v>
      </c>
      <c r="C15" s="190" t="s">
        <v>192</v>
      </c>
      <c r="D15" s="191">
        <v>68493</v>
      </c>
      <c r="E15" s="191">
        <f>SUM(FTO!S14)</f>
        <v>120806</v>
      </c>
      <c r="F15" s="247">
        <f t="shared" si="0"/>
        <v>52313</v>
      </c>
      <c r="G15" s="248">
        <f t="shared" si="1"/>
        <v>0.7637714802972566</v>
      </c>
      <c r="H15" s="424"/>
      <c r="I15" s="189"/>
      <c r="J15" s="189"/>
    </row>
    <row r="16" spans="1:10" ht="24.75" customHeight="1" thickBot="1">
      <c r="A16" s="427"/>
      <c r="B16" s="309" t="s">
        <v>143</v>
      </c>
      <c r="C16" s="310" t="s">
        <v>144</v>
      </c>
      <c r="D16" s="311">
        <v>6093860</v>
      </c>
      <c r="E16" s="311">
        <f>SUM('FTO - INV'!J14)</f>
        <v>6009669</v>
      </c>
      <c r="F16" s="440">
        <f t="shared" si="0"/>
        <v>-84191</v>
      </c>
      <c r="G16" s="441">
        <f t="shared" si="1"/>
        <v>-0.013815709583088552</v>
      </c>
      <c r="H16" s="424"/>
      <c r="I16" s="189"/>
      <c r="J16" s="189"/>
    </row>
    <row r="17" spans="1:10" ht="36.75" customHeight="1" thickBot="1">
      <c r="A17" s="427"/>
      <c r="B17" s="425" t="s">
        <v>145</v>
      </c>
      <c r="C17" s="426"/>
      <c r="D17" s="312">
        <f>SUM(D11+D16)</f>
        <v>11333620</v>
      </c>
      <c r="E17" s="312">
        <f>SUM(E11+E16)</f>
        <v>11708634</v>
      </c>
      <c r="F17" s="315">
        <f t="shared" si="0"/>
        <v>375014</v>
      </c>
      <c r="G17" s="316">
        <f t="shared" si="1"/>
        <v>0.03308863364044321</v>
      </c>
      <c r="H17" s="424"/>
      <c r="I17" s="189"/>
      <c r="J17" s="189"/>
    </row>
  </sheetData>
  <sheetProtection/>
  <mergeCells count="12">
    <mergeCell ref="A4:A17"/>
    <mergeCell ref="E4:G4"/>
    <mergeCell ref="B7:G8"/>
    <mergeCell ref="B9:C10"/>
    <mergeCell ref="D9:E9"/>
    <mergeCell ref="B1:G1"/>
    <mergeCell ref="B2:G2"/>
    <mergeCell ref="B3:G3"/>
    <mergeCell ref="B5:G6"/>
    <mergeCell ref="F9:G9"/>
    <mergeCell ref="H9:H17"/>
    <mergeCell ref="B17:C17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0"/>
  <sheetViews>
    <sheetView zoomScale="120" zoomScaleNormal="120" zoomScalePageLayoutView="0" workbookViewId="0" topLeftCell="A31">
      <selection activeCell="E52" sqref="E52"/>
    </sheetView>
  </sheetViews>
  <sheetFormatPr defaultColWidth="11.421875" defaultRowHeight="12.75"/>
  <cols>
    <col min="1" max="1" width="17.7109375" style="0" customWidth="1"/>
    <col min="2" max="2" width="18.28125" style="0" customWidth="1"/>
    <col min="3" max="3" width="17.00390625" style="0" customWidth="1"/>
    <col min="4" max="4" width="16.140625" style="0" customWidth="1"/>
    <col min="5" max="5" width="11.8515625" style="0" customWidth="1"/>
    <col min="7" max="13" width="0" style="0" hidden="1" customWidth="1"/>
  </cols>
  <sheetData>
    <row r="1" spans="1:5" ht="15">
      <c r="A1" s="330" t="s">
        <v>62</v>
      </c>
      <c r="B1" s="330"/>
      <c r="C1" s="330"/>
      <c r="D1" s="330"/>
      <c r="E1" s="330"/>
    </row>
    <row r="3" spans="1:5" ht="15">
      <c r="A3" s="47" t="s">
        <v>59</v>
      </c>
      <c r="B3" s="34"/>
      <c r="C3" s="34"/>
      <c r="D3" s="34"/>
      <c r="E3" s="34"/>
    </row>
    <row r="4" spans="1:5" ht="12.75">
      <c r="A4" s="437"/>
      <c r="B4" s="437"/>
      <c r="C4" s="437"/>
      <c r="D4" s="437"/>
      <c r="E4" s="437"/>
    </row>
    <row r="5" spans="1:5" ht="15">
      <c r="A5" s="330" t="s">
        <v>61</v>
      </c>
      <c r="B5" s="330"/>
      <c r="C5" s="330"/>
      <c r="D5" s="330"/>
      <c r="E5" s="330"/>
    </row>
    <row r="6" spans="1:10" ht="13.5">
      <c r="A6" s="438" t="s">
        <v>211</v>
      </c>
      <c r="B6" s="438"/>
      <c r="C6" s="438"/>
      <c r="D6" s="438"/>
      <c r="E6" s="438"/>
      <c r="I6" s="23"/>
      <c r="J6" s="23"/>
    </row>
    <row r="7" spans="7:10" ht="13.5" thickBot="1">
      <c r="G7" s="23"/>
      <c r="I7" s="23"/>
      <c r="J7" s="23"/>
    </row>
    <row r="8" spans="1:10" ht="13.5" thickBot="1">
      <c r="A8" s="48" t="s">
        <v>27</v>
      </c>
      <c r="B8" s="29" t="s">
        <v>28</v>
      </c>
      <c r="C8" s="27" t="s">
        <v>29</v>
      </c>
      <c r="D8" s="29" t="s">
        <v>30</v>
      </c>
      <c r="E8" s="14" t="s">
        <v>57</v>
      </c>
      <c r="G8" s="23">
        <f>SUM(C11/B11)</f>
        <v>0.3253042173695616</v>
      </c>
      <c r="H8" s="23">
        <f>SUM(C9/C11)</f>
        <v>0.5132803826116662</v>
      </c>
      <c r="I8" s="23">
        <f>SUM(C9/B11)</f>
        <v>0.1669722731566372</v>
      </c>
      <c r="J8" s="23"/>
    </row>
    <row r="9" spans="1:10" ht="30.75" customHeight="1">
      <c r="A9" s="15" t="s">
        <v>5</v>
      </c>
      <c r="B9" s="89">
        <v>25782</v>
      </c>
      <c r="C9" s="90">
        <v>6010</v>
      </c>
      <c r="D9" s="31">
        <f>+C9-B9</f>
        <v>-19772</v>
      </c>
      <c r="E9" s="91">
        <f>+D9/B9</f>
        <v>-0.7668916298192537</v>
      </c>
      <c r="G9" s="23"/>
      <c r="H9" s="23">
        <f>SUM(C10/C11)</f>
        <v>0.48671961738833375</v>
      </c>
      <c r="I9" s="23">
        <f>SUM(C10/B11)</f>
        <v>0.15833194421292437</v>
      </c>
      <c r="J9" s="23"/>
    </row>
    <row r="10" spans="1:10" ht="31.5" customHeight="1" thickBot="1">
      <c r="A10" s="16" t="s">
        <v>4</v>
      </c>
      <c r="B10" s="92">
        <v>10212</v>
      </c>
      <c r="C10" s="93">
        <v>5699</v>
      </c>
      <c r="D10" s="32">
        <f>+C10-B10</f>
        <v>-4513</v>
      </c>
      <c r="E10" s="94">
        <f>+D10/B10</f>
        <v>-0.44193106149627887</v>
      </c>
      <c r="G10" s="23"/>
      <c r="H10" s="23"/>
      <c r="I10" s="23"/>
      <c r="J10" s="23"/>
    </row>
    <row r="11" spans="1:9" ht="15.75" thickBot="1">
      <c r="A11" s="30" t="s">
        <v>12</v>
      </c>
      <c r="B11" s="21">
        <f>SUM(B9:B10)</f>
        <v>35994</v>
      </c>
      <c r="C11" s="22">
        <f>SUM(C9:C10)</f>
        <v>11709</v>
      </c>
      <c r="D11" s="33">
        <f>+C11-B11</f>
        <v>-24285</v>
      </c>
      <c r="E11" s="95">
        <f>+D11/B11</f>
        <v>-0.6746957826304384</v>
      </c>
      <c r="F11" s="24"/>
      <c r="H11" s="23"/>
      <c r="I11" s="23"/>
    </row>
    <row r="12" spans="9:11" ht="13.5" thickTop="1">
      <c r="I12" s="23"/>
      <c r="J12" s="23"/>
      <c r="K12" s="23"/>
    </row>
    <row r="41" spans="1:5" ht="17.25">
      <c r="A41" s="439" t="s">
        <v>90</v>
      </c>
      <c r="B41" s="439"/>
      <c r="C41" s="439"/>
      <c r="D41" s="439"/>
      <c r="E41" s="439"/>
    </row>
    <row r="43" spans="1:8" ht="48.75" customHeight="1">
      <c r="A43" s="436" t="s">
        <v>212</v>
      </c>
      <c r="B43" s="436"/>
      <c r="C43" s="436"/>
      <c r="D43" s="436"/>
      <c r="E43" s="436"/>
      <c r="H43" s="23"/>
    </row>
    <row r="44" spans="1:8" ht="61.5" customHeight="1">
      <c r="A44" s="436" t="s">
        <v>213</v>
      </c>
      <c r="B44" s="436"/>
      <c r="C44" s="436"/>
      <c r="D44" s="436"/>
      <c r="E44" s="436"/>
      <c r="H44" s="23"/>
    </row>
    <row r="49" ht="19.5">
      <c r="A49" s="13" t="s">
        <v>52</v>
      </c>
    </row>
    <row r="50" ht="18.75">
      <c r="A50" s="17" t="s">
        <v>53</v>
      </c>
    </row>
  </sheetData>
  <sheetProtection/>
  <mergeCells count="7">
    <mergeCell ref="A44:E44"/>
    <mergeCell ref="A1:E1"/>
    <mergeCell ref="A4:E4"/>
    <mergeCell ref="A5:E5"/>
    <mergeCell ref="A6:E6"/>
    <mergeCell ref="A41:E41"/>
    <mergeCell ref="A43:E43"/>
  </mergeCells>
  <printOptions/>
  <pageMargins left="0.984251968503937" right="0.5905511811023623" top="0.984251968503937" bottom="0.984251968503937" header="0" footer="0"/>
  <pageSetup horizontalDpi="600" verticalDpi="600" orientation="portrait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Windows User</cp:lastModifiedBy>
  <cp:lastPrinted>2021-01-29T18:13:51Z</cp:lastPrinted>
  <dcterms:created xsi:type="dcterms:W3CDTF">1996-11-27T10:00:04Z</dcterms:created>
  <dcterms:modified xsi:type="dcterms:W3CDTF">2021-11-19T13:14:48Z</dcterms:modified>
  <cp:category/>
  <cp:version/>
  <cp:contentType/>
  <cp:contentStatus/>
</cp:coreProperties>
</file>